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codeName="{DD97A8EA-9A9A-E61F-A557-7D5A7D7259CE}"/>
  <workbookPr codeName="ThisWorkbook"/>
  <mc:AlternateContent xmlns:mc="http://schemas.openxmlformats.org/markup-compatibility/2006">
    <mc:Choice Requires="x15">
      <x15ac:absPath xmlns:x15ac="http://schemas.microsoft.com/office/spreadsheetml/2010/11/ac" url="D:\Work\Upwork\Aleks\Spreadsheet Formating\Milestone 2- Anchored Sheet Pile Wall (40)\"/>
    </mc:Choice>
  </mc:AlternateContent>
  <xr:revisionPtr revIDLastSave="0" documentId="13_ncr:1_{1DE9ABAF-6D14-4C36-BED7-72DC0F84E130}" xr6:coauthVersionLast="47" xr6:coauthVersionMax="47" xr10:uidLastSave="{00000000-0000-0000-0000-000000000000}"/>
  <bookViews>
    <workbookView xWindow="-120" yWindow="-120" windowWidth="29040" windowHeight="15720" xr2:uid="{8B28FEC7-8239-442E-A46B-16F0E3E9740F}"/>
  </bookViews>
  <sheets>
    <sheet name="Input" sheetId="10" r:id="rId1"/>
    <sheet name="WSD" sheetId="3" r:id="rId2"/>
    <sheet name="DA1-1" sheetId="4" r:id="rId3"/>
    <sheet name="DA1-2" sheetId="7" r:id="rId4"/>
  </sheets>
  <definedNames>
    <definedName name="a">Input!$F$34</definedName>
    <definedName name="d" localSheetId="2">'DA1-1'!$J$22</definedName>
    <definedName name="d" localSheetId="3">'DA1-2'!$J$22</definedName>
    <definedName name="d" localSheetId="1">WSD!$J$22</definedName>
    <definedName name="design_gamma" localSheetId="2">'DA1-1'!$F$26</definedName>
    <definedName name="design_gamma" localSheetId="3">'DA1-2'!$F$26</definedName>
    <definedName name="design_gamma" localSheetId="1">WSD!$F$18</definedName>
    <definedName name="design_phi" localSheetId="2">'DA1-1'!$F$25</definedName>
    <definedName name="design_phi" localSheetId="3">'DA1-2'!$F$25</definedName>
    <definedName name="design_phi" localSheetId="1">WSD!$F$17</definedName>
    <definedName name="FoS" localSheetId="1">WSD!$F$13</definedName>
    <definedName name="gamma">Input!$F$32</definedName>
    <definedName name="gammaG" localSheetId="2">'DA1-1'!$F$15</definedName>
    <definedName name="gammaG" localSheetId="3">'DA1-2'!$F$15</definedName>
    <definedName name="gammagamma" localSheetId="2">'DA1-1'!$F$20</definedName>
    <definedName name="gammagamma" localSheetId="3">'DA1-2'!$F$20</definedName>
    <definedName name="gammaphi" localSheetId="2">'DA1-1'!$F$19</definedName>
    <definedName name="gammaphi" localSheetId="3">'DA1-2'!$F$19</definedName>
    <definedName name="gammaQ" localSheetId="2">'DA1-1'!$F$16</definedName>
    <definedName name="gammaQ" localSheetId="3">'DA1-2'!$F$16</definedName>
    <definedName name="h">Input!$F$33</definedName>
    <definedName name="Ka" localSheetId="2">'DA1-1'!$F$27</definedName>
    <definedName name="Ka" localSheetId="3">'DA1-2'!$F$27</definedName>
    <definedName name="Ka" localSheetId="1">WSD!$F$19</definedName>
    <definedName name="Kp" localSheetId="2">'DA1-1'!$F$28</definedName>
    <definedName name="Kp" localSheetId="3">'DA1-2'!$F$28</definedName>
    <definedName name="Kp" localSheetId="1">WSD!$F$20</definedName>
    <definedName name="la" localSheetId="2">'DA1-1'!$F$40</definedName>
    <definedName name="la" localSheetId="3">'DA1-2'!$F$40</definedName>
    <definedName name="la" localSheetId="1">WSD!$F$33</definedName>
    <definedName name="lp" localSheetId="2">'DA1-1'!$F$39</definedName>
    <definedName name="lp" localSheetId="3">'DA1-2'!$F$39</definedName>
    <definedName name="lp" localSheetId="1">WSD!$F$32</definedName>
    <definedName name="lq" localSheetId="2">'DA1-1'!$F$41</definedName>
    <definedName name="lq" localSheetId="3">'DA1-2'!$F$41</definedName>
    <definedName name="lq" localSheetId="1">WSD!$F$34</definedName>
    <definedName name="Ma" localSheetId="2">'DA1-1'!$F$45</definedName>
    <definedName name="Ma" localSheetId="3">'DA1-2'!$F$45</definedName>
    <definedName name="Ma" localSheetId="1">WSD!$F$38</definedName>
    <definedName name="min_exc" localSheetId="2">'DA1-1'!$F$24</definedName>
    <definedName name="min_exc" localSheetId="3">'DA1-2'!$F$24</definedName>
    <definedName name="Mnet" localSheetId="2">'DA1-1'!$F$49</definedName>
    <definedName name="Mnet" localSheetId="3">'DA1-2'!$F$49</definedName>
    <definedName name="Mp" localSheetId="2">'DA1-1'!$F$44</definedName>
    <definedName name="Mp" localSheetId="3">'DA1-2'!$F$44</definedName>
    <definedName name="Mp" localSheetId="1">WSD!$F$37</definedName>
    <definedName name="Mq" localSheetId="2">'DA1-1'!$F$46</definedName>
    <definedName name="Mq" localSheetId="3">'DA1-2'!$F$46</definedName>
    <definedName name="Mq" localSheetId="1">WSD!$F$39</definedName>
    <definedName name="MR" localSheetId="1">WSD!$F$42</definedName>
    <definedName name="Pa" localSheetId="2">'DA1-1'!$F$34</definedName>
    <definedName name="Pa" localSheetId="3">'DA1-2'!$F$34</definedName>
    <definedName name="Pa" localSheetId="1">WSD!$F$26</definedName>
    <definedName name="phi">Input!$F$31</definedName>
    <definedName name="Pp" localSheetId="2">'DA1-1'!$F$33</definedName>
    <definedName name="Pp" localSheetId="3">'DA1-2'!$F$33</definedName>
    <definedName name="Pp" localSheetId="1">WSD!$F$25</definedName>
    <definedName name="Pq" localSheetId="2">'DA1-1'!$F$35</definedName>
    <definedName name="Pq" localSheetId="3">'DA1-2'!$F$35</definedName>
    <definedName name="Pq" localSheetId="1">WSD!$F$27</definedName>
    <definedName name="surcharge">Input!$F$35</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3" l="1"/>
  <c r="F17" i="3"/>
  <c r="F19" i="3"/>
  <c r="F20" i="3"/>
  <c r="F32" i="3"/>
  <c r="F37" i="3"/>
  <c r="F26" i="3"/>
  <c r="F33" i="3"/>
  <c r="F38" i="3"/>
  <c r="F27" i="3"/>
  <c r="F34" i="3"/>
  <c r="F39" i="3"/>
  <c r="F42" i="3"/>
  <c r="F25" i="7"/>
  <c r="F27" i="7"/>
  <c r="F25" i="4"/>
  <c r="F27" i="4"/>
  <c r="F28" i="4"/>
  <c r="F33" i="4"/>
  <c r="F39" i="4"/>
  <c r="F44" i="4"/>
  <c r="F34" i="4"/>
  <c r="F40" i="4"/>
  <c r="F45" i="4"/>
  <c r="F35" i="4"/>
  <c r="F41" i="4"/>
  <c r="F46" i="4"/>
  <c r="F49" i="4"/>
  <c r="F24" i="4"/>
  <c r="F26" i="4"/>
  <c r="F26" i="7"/>
  <c r="F28" i="7"/>
  <c r="F33" i="7"/>
  <c r="F24" i="7"/>
  <c r="F39" i="7"/>
  <c r="F44" i="7"/>
  <c r="F34" i="7"/>
  <c r="F40" i="7"/>
  <c r="F45" i="7"/>
  <c r="F35" i="7"/>
  <c r="F41" i="7"/>
  <c r="F46" i="7"/>
  <c r="F49" i="7"/>
  <c r="J23" i="4"/>
  <c r="F45" i="10"/>
  <c r="J23" i="7"/>
  <c r="F49" i="10"/>
  <c r="F40" i="10"/>
  <c r="I40" i="10"/>
  <c r="F18" i="3"/>
  <c r="I49" i="10"/>
  <c r="I45" i="10"/>
  <c r="F48" i="10"/>
  <c r="F44" i="10"/>
  <c r="I6" i="4"/>
  <c r="I6" i="7"/>
  <c r="I6" i="3"/>
  <c r="F6" i="4"/>
  <c r="F6" i="7"/>
  <c r="F6" i="3"/>
  <c r="D6" i="4"/>
  <c r="D6" i="7"/>
  <c r="D6" i="3"/>
  <c r="J2" i="4"/>
  <c r="J2" i="7"/>
  <c r="J2" i="3"/>
  <c r="D2" i="4"/>
  <c r="D2" i="7"/>
  <c r="D2" i="3"/>
  <c r="D4" i="3"/>
  <c r="K6" i="7"/>
  <c r="H6" i="7"/>
  <c r="K6" i="4"/>
  <c r="H6" i="4"/>
  <c r="K6" i="3"/>
  <c r="H6" i="3"/>
  <c r="K6" i="10"/>
  <c r="H6" i="10"/>
</calcChain>
</file>

<file path=xl/sharedStrings.xml><?xml version="1.0" encoding="utf-8"?>
<sst xmlns="http://schemas.openxmlformats.org/spreadsheetml/2006/main" count="266" uniqueCount="116">
  <si>
    <t>º</t>
  </si>
  <si>
    <t>m</t>
  </si>
  <si>
    <t>h =</t>
  </si>
  <si>
    <t>kPa</t>
  </si>
  <si>
    <t>kN</t>
  </si>
  <si>
    <t>Design Results:</t>
  </si>
  <si>
    <t>kNm</t>
  </si>
  <si>
    <r>
      <t>kN/m</t>
    </r>
    <r>
      <rPr>
        <vertAlign val="superscript"/>
        <sz val="10"/>
        <rFont val="Verdana"/>
        <family val="2"/>
      </rPr>
      <t>3</t>
    </r>
  </si>
  <si>
    <t>a =</t>
  </si>
  <si>
    <t>On unfavourable actions/action effects</t>
  </si>
  <si>
    <t>Forces:</t>
  </si>
  <si>
    <t>Lever arm:</t>
  </si>
  <si>
    <t>Moments:</t>
  </si>
  <si>
    <t>Project:</t>
  </si>
  <si>
    <t>Job Ref:</t>
  </si>
  <si>
    <t>Example Project</t>
  </si>
  <si>
    <t>Eample Job No.</t>
  </si>
  <si>
    <t>Structure:</t>
  </si>
  <si>
    <t>Sheet No/Rev:</t>
  </si>
  <si>
    <t>Phicon Ltd | Pentire House | 9 Beach Rd | Newquay | TR7 1ES</t>
  </si>
  <si>
    <t>Example Structure</t>
  </si>
  <si>
    <t>Client:</t>
  </si>
  <si>
    <t>Calc by:</t>
  </si>
  <si>
    <t>Date</t>
  </si>
  <si>
    <t>Check by:</t>
  </si>
  <si>
    <t>Example Client</t>
  </si>
  <si>
    <t>Example Engineer</t>
  </si>
  <si>
    <t>Example Checker</t>
  </si>
  <si>
    <t>REF</t>
  </si>
  <si>
    <t>CALCULATION</t>
  </si>
  <si>
    <t>OUTPUT</t>
  </si>
  <si>
    <t>Wall and Soil Data Input</t>
  </si>
  <si>
    <t>Angle of shearing resistance</t>
  </si>
  <si>
    <t>φ =</t>
  </si>
  <si>
    <t>Weight density</t>
  </si>
  <si>
    <t>Shit Pile Wall Height</t>
  </si>
  <si>
    <t>Applied surcharge</t>
  </si>
  <si>
    <t>DA1-1</t>
  </si>
  <si>
    <t>Primary embedment below dredge line</t>
  </si>
  <si>
    <t>d =</t>
  </si>
  <si>
    <t>DA1-2</t>
  </si>
  <si>
    <t>Anchor Height</t>
  </si>
  <si>
    <r>
      <t>γ</t>
    </r>
    <r>
      <rPr>
        <vertAlign val="subscript"/>
        <sz val="10"/>
        <rFont val="Arial"/>
        <family val="1"/>
      </rPr>
      <t xml:space="preserve">d </t>
    </r>
    <r>
      <rPr>
        <sz val="10"/>
        <rFont val="Arial"/>
        <family val="1"/>
      </rPr>
      <t>=</t>
    </r>
  </si>
  <si>
    <t>q =</t>
  </si>
  <si>
    <t>ANCHORED CANTILEVER SHEET PILE WALL (EUROCODE 7 - GEO LIMIT STATE)</t>
  </si>
  <si>
    <t>Working Stress Design (WSD)</t>
  </si>
  <si>
    <t>Gross Pressure Method</t>
  </si>
  <si>
    <t>1. Factor of Safety</t>
  </si>
  <si>
    <t>Gross Factor of safety</t>
  </si>
  <si>
    <t>FoS=</t>
  </si>
  <si>
    <t>2. Initial calcs.</t>
  </si>
  <si>
    <t>Minimum excavation</t>
  </si>
  <si>
    <t>Active earth pressure coefficient</t>
  </si>
  <si>
    <t>Passive earth pressure coefficient</t>
  </si>
  <si>
    <r>
      <t>h</t>
    </r>
    <r>
      <rPr>
        <vertAlign val="subscript"/>
        <sz val="10"/>
        <rFont val="Arial"/>
        <family val="2"/>
      </rPr>
      <t>min</t>
    </r>
    <r>
      <rPr>
        <sz val="10"/>
        <rFont val="Arial"/>
        <family val="2"/>
      </rPr>
      <t xml:space="preserve"> =</t>
    </r>
  </si>
  <si>
    <r>
      <t>γ</t>
    </r>
    <r>
      <rPr>
        <vertAlign val="subscript"/>
        <sz val="10"/>
        <rFont val="Arial"/>
        <family val="2"/>
      </rPr>
      <t>d</t>
    </r>
    <r>
      <rPr>
        <sz val="10"/>
        <rFont val="Arial"/>
        <family val="2"/>
      </rPr>
      <t>=</t>
    </r>
  </si>
  <si>
    <r>
      <t>K</t>
    </r>
    <r>
      <rPr>
        <vertAlign val="subscript"/>
        <sz val="10"/>
        <rFont val="Arial"/>
        <family val="2"/>
      </rPr>
      <t>a</t>
    </r>
    <r>
      <rPr>
        <sz val="10"/>
        <rFont val="Arial"/>
        <family val="2"/>
      </rPr>
      <t xml:space="preserve"> =</t>
    </r>
  </si>
  <si>
    <r>
      <t>K</t>
    </r>
    <r>
      <rPr>
        <vertAlign val="subscript"/>
        <sz val="10"/>
        <rFont val="Arial"/>
        <family val="2"/>
      </rPr>
      <t>p</t>
    </r>
    <r>
      <rPr>
        <sz val="10"/>
        <rFont val="Arial"/>
        <family val="2"/>
      </rPr>
      <t xml:space="preserve"> =</t>
    </r>
  </si>
  <si>
    <r>
      <t>γ</t>
    </r>
    <r>
      <rPr>
        <vertAlign val="subscript"/>
        <sz val="10"/>
        <color theme="1"/>
        <rFont val="Arial"/>
        <family val="2"/>
      </rPr>
      <t xml:space="preserve">d </t>
    </r>
    <r>
      <rPr>
        <sz val="10"/>
        <color theme="1"/>
        <rFont val="Arial"/>
        <family val="2"/>
      </rPr>
      <t>=</t>
    </r>
  </si>
  <si>
    <r>
      <t>K</t>
    </r>
    <r>
      <rPr>
        <vertAlign val="subscript"/>
        <sz val="10"/>
        <color theme="1"/>
        <rFont val="Arial"/>
        <family val="2"/>
      </rPr>
      <t>a</t>
    </r>
    <r>
      <rPr>
        <sz val="10"/>
        <color theme="1"/>
        <rFont val="Arial"/>
        <family val="2"/>
      </rPr>
      <t xml:space="preserve"> =</t>
    </r>
  </si>
  <si>
    <r>
      <t>K</t>
    </r>
    <r>
      <rPr>
        <vertAlign val="subscript"/>
        <sz val="10"/>
        <color theme="1"/>
        <rFont val="Arial"/>
        <family val="2"/>
      </rPr>
      <t>p</t>
    </r>
    <r>
      <rPr>
        <sz val="10"/>
        <color theme="1"/>
        <rFont val="Arial"/>
        <family val="2"/>
      </rPr>
      <t xml:space="preserve"> =</t>
    </r>
  </si>
  <si>
    <r>
      <t>P</t>
    </r>
    <r>
      <rPr>
        <vertAlign val="subscript"/>
        <sz val="10"/>
        <color theme="1"/>
        <rFont val="Arial"/>
        <family val="2"/>
      </rPr>
      <t>p</t>
    </r>
    <r>
      <rPr>
        <sz val="10"/>
        <color theme="1"/>
        <rFont val="Arial"/>
      </rPr>
      <t xml:space="preserve"> =</t>
    </r>
  </si>
  <si>
    <r>
      <t>P</t>
    </r>
    <r>
      <rPr>
        <vertAlign val="subscript"/>
        <sz val="10"/>
        <color theme="1"/>
        <rFont val="Arial"/>
        <family val="2"/>
      </rPr>
      <t>a</t>
    </r>
    <r>
      <rPr>
        <sz val="10"/>
        <color theme="1"/>
        <rFont val="Arial"/>
      </rPr>
      <t xml:space="preserve"> =</t>
    </r>
  </si>
  <si>
    <r>
      <t>P</t>
    </r>
    <r>
      <rPr>
        <vertAlign val="subscript"/>
        <sz val="10"/>
        <color theme="1"/>
        <rFont val="Arial"/>
        <family val="2"/>
      </rPr>
      <t>q</t>
    </r>
    <r>
      <rPr>
        <sz val="10"/>
        <color theme="1"/>
        <rFont val="Arial"/>
      </rPr>
      <t xml:space="preserve"> =</t>
    </r>
  </si>
  <si>
    <r>
      <t>l</t>
    </r>
    <r>
      <rPr>
        <vertAlign val="subscript"/>
        <sz val="10"/>
        <color theme="1"/>
        <rFont val="Arial"/>
        <family val="2"/>
      </rPr>
      <t>p</t>
    </r>
    <r>
      <rPr>
        <sz val="10"/>
        <color theme="1"/>
        <rFont val="Arial"/>
      </rPr>
      <t xml:space="preserve"> = </t>
    </r>
  </si>
  <si>
    <r>
      <t>l</t>
    </r>
    <r>
      <rPr>
        <vertAlign val="subscript"/>
        <sz val="10"/>
        <color theme="1"/>
        <rFont val="Arial"/>
        <family val="2"/>
      </rPr>
      <t>a</t>
    </r>
    <r>
      <rPr>
        <sz val="10"/>
        <color theme="1"/>
        <rFont val="Arial"/>
      </rPr>
      <t xml:space="preserve"> =</t>
    </r>
  </si>
  <si>
    <r>
      <t>l</t>
    </r>
    <r>
      <rPr>
        <vertAlign val="subscript"/>
        <sz val="10"/>
        <color theme="1"/>
        <rFont val="Arial"/>
        <family val="2"/>
      </rPr>
      <t>q</t>
    </r>
    <r>
      <rPr>
        <sz val="10"/>
        <color theme="1"/>
        <rFont val="Arial"/>
      </rPr>
      <t xml:space="preserve"> = </t>
    </r>
  </si>
  <si>
    <r>
      <t>M</t>
    </r>
    <r>
      <rPr>
        <vertAlign val="subscript"/>
        <sz val="10"/>
        <color theme="1"/>
        <rFont val="Arial"/>
        <family val="2"/>
      </rPr>
      <t>p</t>
    </r>
    <r>
      <rPr>
        <sz val="10"/>
        <color theme="1"/>
        <rFont val="Arial"/>
      </rPr>
      <t xml:space="preserve"> = </t>
    </r>
  </si>
  <si>
    <r>
      <t>M</t>
    </r>
    <r>
      <rPr>
        <vertAlign val="subscript"/>
        <sz val="10"/>
        <color theme="1"/>
        <rFont val="Arial"/>
        <family val="2"/>
      </rPr>
      <t>a</t>
    </r>
    <r>
      <rPr>
        <sz val="10"/>
        <color theme="1"/>
        <rFont val="Arial"/>
      </rPr>
      <t xml:space="preserve"> = </t>
    </r>
  </si>
  <si>
    <r>
      <t>M</t>
    </r>
    <r>
      <rPr>
        <vertAlign val="subscript"/>
        <sz val="10"/>
        <color theme="1"/>
        <rFont val="Arial"/>
        <family val="2"/>
      </rPr>
      <t>q</t>
    </r>
    <r>
      <rPr>
        <sz val="10"/>
        <color theme="1"/>
        <rFont val="Arial"/>
      </rPr>
      <t xml:space="preserve"> = </t>
    </r>
  </si>
  <si>
    <t>3. Design actions</t>
  </si>
  <si>
    <t>ΣMp/ΣMa =</t>
  </si>
  <si>
    <t>4. Design effect of actions (rotation of wall):</t>
  </si>
  <si>
    <t>Design depth, d =</t>
  </si>
  <si>
    <r>
      <t>kN/m</t>
    </r>
    <r>
      <rPr>
        <vertAlign val="superscript"/>
        <sz val="10"/>
        <color theme="1"/>
        <rFont val="Arial"/>
        <family val="2"/>
      </rPr>
      <t>3</t>
    </r>
  </si>
  <si>
    <r>
      <t>P</t>
    </r>
    <r>
      <rPr>
        <vertAlign val="subscript"/>
        <sz val="10"/>
        <color theme="1"/>
        <rFont val="Arial"/>
        <family val="2"/>
      </rPr>
      <t>p</t>
    </r>
    <r>
      <rPr>
        <sz val="10"/>
        <color theme="1"/>
        <rFont val="Arial"/>
        <family val="2"/>
      </rPr>
      <t xml:space="preserve"> =</t>
    </r>
  </si>
  <si>
    <r>
      <t>P</t>
    </r>
    <r>
      <rPr>
        <vertAlign val="subscript"/>
        <sz val="10"/>
        <color theme="1"/>
        <rFont val="Arial"/>
        <family val="2"/>
      </rPr>
      <t>a</t>
    </r>
    <r>
      <rPr>
        <sz val="10"/>
        <color theme="1"/>
        <rFont val="Arial"/>
        <family val="2"/>
      </rPr>
      <t xml:space="preserve"> =</t>
    </r>
  </si>
  <si>
    <r>
      <t>P</t>
    </r>
    <r>
      <rPr>
        <vertAlign val="subscript"/>
        <sz val="10"/>
        <color theme="1"/>
        <rFont val="Arial"/>
        <family val="2"/>
      </rPr>
      <t>q</t>
    </r>
    <r>
      <rPr>
        <sz val="10"/>
        <color theme="1"/>
        <rFont val="Arial"/>
        <family val="2"/>
      </rPr>
      <t xml:space="preserve"> =</t>
    </r>
  </si>
  <si>
    <r>
      <t>l</t>
    </r>
    <r>
      <rPr>
        <vertAlign val="subscript"/>
        <sz val="10"/>
        <color theme="1"/>
        <rFont val="Arial"/>
        <family val="2"/>
      </rPr>
      <t>p</t>
    </r>
    <r>
      <rPr>
        <sz val="10"/>
        <color theme="1"/>
        <rFont val="Arial"/>
        <family val="2"/>
      </rPr>
      <t xml:space="preserve"> = </t>
    </r>
  </si>
  <si>
    <r>
      <t>l</t>
    </r>
    <r>
      <rPr>
        <vertAlign val="subscript"/>
        <sz val="10"/>
        <color theme="1"/>
        <rFont val="Arial"/>
        <family val="2"/>
      </rPr>
      <t>a</t>
    </r>
    <r>
      <rPr>
        <sz val="10"/>
        <color theme="1"/>
        <rFont val="Arial"/>
        <family val="2"/>
      </rPr>
      <t xml:space="preserve"> =</t>
    </r>
  </si>
  <si>
    <r>
      <t>l</t>
    </r>
    <r>
      <rPr>
        <vertAlign val="subscript"/>
        <sz val="10"/>
        <color theme="1"/>
        <rFont val="Arial"/>
        <family val="2"/>
      </rPr>
      <t>q</t>
    </r>
    <r>
      <rPr>
        <sz val="10"/>
        <color theme="1"/>
        <rFont val="Arial"/>
        <family val="2"/>
      </rPr>
      <t xml:space="preserve"> = </t>
    </r>
  </si>
  <si>
    <r>
      <t>M</t>
    </r>
    <r>
      <rPr>
        <vertAlign val="subscript"/>
        <sz val="10"/>
        <color theme="1"/>
        <rFont val="Arial"/>
        <family val="2"/>
      </rPr>
      <t>p</t>
    </r>
    <r>
      <rPr>
        <sz val="10"/>
        <color theme="1"/>
        <rFont val="Arial"/>
        <family val="2"/>
      </rPr>
      <t xml:space="preserve"> = </t>
    </r>
  </si>
  <si>
    <r>
      <t>M</t>
    </r>
    <r>
      <rPr>
        <vertAlign val="subscript"/>
        <sz val="10"/>
        <color theme="1"/>
        <rFont val="Arial"/>
        <family val="2"/>
      </rPr>
      <t>a</t>
    </r>
    <r>
      <rPr>
        <sz val="10"/>
        <color theme="1"/>
        <rFont val="Arial"/>
        <family val="2"/>
      </rPr>
      <t xml:space="preserve"> = </t>
    </r>
  </si>
  <si>
    <r>
      <t>M</t>
    </r>
    <r>
      <rPr>
        <vertAlign val="subscript"/>
        <sz val="10"/>
        <color theme="1"/>
        <rFont val="Arial"/>
        <family val="2"/>
      </rPr>
      <t>q</t>
    </r>
    <r>
      <rPr>
        <sz val="10"/>
        <color theme="1"/>
        <rFont val="Arial"/>
        <family val="2"/>
      </rPr>
      <t xml:space="preserve"> = </t>
    </r>
  </si>
  <si>
    <t>GEO Limit State</t>
  </si>
  <si>
    <t>Design Approach 1, Combination 1</t>
  </si>
  <si>
    <t>1. Partial factors</t>
  </si>
  <si>
    <t>Permanent actions</t>
  </si>
  <si>
    <r>
      <t>γ</t>
    </r>
    <r>
      <rPr>
        <vertAlign val="subscript"/>
        <sz val="10"/>
        <rFont val="Arial"/>
        <family val="2"/>
      </rPr>
      <t xml:space="preserve">G </t>
    </r>
    <r>
      <rPr>
        <sz val="10"/>
        <rFont val="Arial"/>
        <family val="2"/>
      </rPr>
      <t>=</t>
    </r>
  </si>
  <si>
    <t>Variable actions</t>
  </si>
  <si>
    <r>
      <t>γ</t>
    </r>
    <r>
      <rPr>
        <vertAlign val="subscript"/>
        <sz val="10"/>
        <rFont val="Arial"/>
        <family val="2"/>
      </rPr>
      <t xml:space="preserve">Q </t>
    </r>
    <r>
      <rPr>
        <sz val="10"/>
        <rFont val="Arial"/>
        <family val="2"/>
      </rPr>
      <t>=</t>
    </r>
  </si>
  <si>
    <t>On material properties/resistances</t>
  </si>
  <si>
    <t>Coefficient of shearing resistance</t>
  </si>
  <si>
    <r>
      <t>γ</t>
    </r>
    <r>
      <rPr>
        <vertAlign val="subscript"/>
        <sz val="10"/>
        <rFont val="Arial"/>
        <family val="2"/>
      </rPr>
      <t xml:space="preserve">φ </t>
    </r>
    <r>
      <rPr>
        <sz val="10"/>
        <rFont val="Arial"/>
        <family val="2"/>
      </rPr>
      <t>=</t>
    </r>
  </si>
  <si>
    <r>
      <t>γ</t>
    </r>
    <r>
      <rPr>
        <vertAlign val="subscript"/>
        <sz val="10"/>
        <rFont val="Arial"/>
        <family val="2"/>
      </rPr>
      <t xml:space="preserve">γ </t>
    </r>
    <r>
      <rPr>
        <sz val="10"/>
        <rFont val="Arial"/>
        <family val="2"/>
      </rPr>
      <t>=</t>
    </r>
  </si>
  <si>
    <t>Lever Arm:</t>
  </si>
  <si>
    <t>Check (ΣM=0)</t>
  </si>
  <si>
    <t>ΣM =</t>
  </si>
  <si>
    <t>Forces (kN):</t>
  </si>
  <si>
    <r>
      <t>Design depth (d+h</t>
    </r>
    <r>
      <rPr>
        <vertAlign val="subscript"/>
        <sz val="10"/>
        <color theme="1"/>
        <rFont val="Arial"/>
        <family val="2"/>
      </rPr>
      <t>min</t>
    </r>
    <r>
      <rPr>
        <sz val="10"/>
        <color theme="1"/>
        <rFont val="Arial"/>
        <family val="2"/>
      </rPr>
      <t>) =</t>
    </r>
  </si>
  <si>
    <r>
      <t>Design depth (d+h</t>
    </r>
    <r>
      <rPr>
        <vertAlign val="subscript"/>
        <sz val="10"/>
        <color indexed="8"/>
        <rFont val="Arial"/>
        <family val="2"/>
      </rPr>
      <t>min</t>
    </r>
    <r>
      <rPr>
        <sz val="10"/>
        <color indexed="8"/>
        <rFont val="Arial"/>
        <family val="2"/>
      </rPr>
      <t>) =</t>
    </r>
  </si>
  <si>
    <t>(unfav, permanent)</t>
  </si>
  <si>
    <t>(unfav, variable)</t>
  </si>
  <si>
    <t>Design depth</t>
  </si>
  <si>
    <r>
      <t xml:space="preserve"> (d+h</t>
    </r>
    <r>
      <rPr>
        <vertAlign val="subscript"/>
        <sz val="10"/>
        <rFont val="Arial"/>
        <family val="2"/>
      </rPr>
      <t>min</t>
    </r>
    <r>
      <rPr>
        <sz val="10"/>
        <rFont val="Arial"/>
        <family val="2"/>
      </rPr>
      <t>) =</t>
    </r>
  </si>
  <si>
    <t>WSD</t>
  </si>
  <si>
    <t>Ratio of total passive and active moments</t>
  </si>
  <si>
    <t>Summation of total moments</t>
  </si>
  <si>
    <t>Check (ΣMp/ΣMa = 1.0)</t>
  </si>
  <si>
    <t>The closer ΣM is to zero, the more accurate design depth. Negative values indicate rotation/tilt toward excavation</t>
  </si>
  <si>
    <t>ΣMp/ΣMa =1 for the wall stablization and ΣMp/ΣMa &lt; 1 indicates rotation/tilt toward excavation.</t>
  </si>
  <si>
    <t xml:space="preserve">ΣM = </t>
  </si>
  <si>
    <t>Design Approach 1, Combination 2</t>
  </si>
  <si>
    <t>No Solution Found</t>
  </si>
  <si>
    <t>This sheet uses a macro-based iterative process to calculate the stable depth of the sheet pile wall.
If the macro is blocked, close the file, right-click on it, select 'Properties', check 'Unblock' under Security, then reopen it, click 'Enable Content', enter the input values, and press 'Solve' to get the results.</t>
  </si>
  <si>
    <t>The stability of a anchored sheet pile wall is verified in accordance with Eurocode 7 (EN 1997-1), considering the structural (STR) and geotechnical (GEO) ultimate limit states. The STR check ensures the sheet pile section resists the design bending moments and shear forces without material failure (EN 1993-5). The Simplified Free-Earth Support method is incorporated for this spreadsheet to check the GEO limit state, which includes the verification of passive and active earth pressure equilibrium, embedment depth adequacy, and resistance against rotation or insufficient penetration. Partial factors on actions are applied on soil parameters and resistances in accordance with the EC7 design approach and gross pressure method with global safety factor applied to the passive force.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</si>
</sst>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00"/>
  </numFmts>
  <fonts count="37" x14ac:knownFonts="1">
    <font>
      <sz val="10"/>
      <name val="Arial"/>
    </font>
    <font>
      <b/>
      <sz val="10"/>
      <name val="Arial"/>
      <family val="2"/>
    </font>
    <font>
      <sz val="10"/>
      <name val="Verdana"/>
      <family val="2"/>
    </font>
    <font>
      <vertAlign val="superscript"/>
      <sz val="10"/>
      <name val="Verdana"/>
      <family val="2"/>
    </font>
    <font>
      <vertAlign val="subscript"/>
      <sz val="10"/>
      <name val="Arial"/>
      <family val="2"/>
    </font>
    <font>
      <b/>
      <u/>
      <sz val="10"/>
      <name val="Arial"/>
      <family val="2"/>
    </font>
    <font>
      <u/>
      <sz val="7.5"/>
      <color indexed="12"/>
      <name val="Arial"/>
    </font>
    <font>
      <sz val="12"/>
      <color theme="1"/>
      <name val="Calibri"/>
      <family val="2"/>
      <scheme val="minor"/>
    </font>
    <font>
      <sz val="12"/>
      <color rgb="FF3F3F76"/>
      <name val="Calibri"/>
      <family val="2"/>
      <scheme val="minor"/>
    </font>
    <font>
      <sz val="10"/>
      <color theme="1"/>
      <name val="Arial"/>
      <family val="2"/>
    </font>
    <font>
      <b/>
      <sz val="8"/>
      <name val="Arial"/>
      <family val="2"/>
    </font>
    <font>
      <sz val="8"/>
      <name val="Arial"/>
      <family val="2"/>
    </font>
    <font>
      <sz val="8"/>
      <color theme="1"/>
      <name val="Roboto"/>
    </font>
    <font>
      <sz val="8"/>
      <color theme="1"/>
      <name val="Calibri"/>
      <family val="2"/>
      <scheme val="minor"/>
    </font>
    <font>
      <sz val="10"/>
      <name val="Arial"/>
      <family val="2"/>
    </font>
    <font>
      <b/>
      <sz val="9"/>
      <name val="Arial"/>
      <family val="2"/>
    </font>
    <font>
      <vertAlign val="subscript"/>
      <sz val="10"/>
      <name val="Arial"/>
      <family val="1"/>
    </font>
    <font>
      <sz val="10"/>
      <name val="Arial"/>
      <family val="1"/>
    </font>
    <font>
      <sz val="10"/>
      <color rgb="FF3F3F76"/>
      <name val="Calibri"/>
      <family val="2"/>
      <scheme val="minor"/>
    </font>
    <font>
      <sz val="10"/>
      <color rgb="FFFF0000"/>
      <name val="Arial"/>
      <family val="2"/>
    </font>
    <font>
      <i/>
      <sz val="10"/>
      <name val="Arial"/>
      <family val="2"/>
    </font>
    <font>
      <sz val="10"/>
      <color theme="1"/>
      <name val="Arial"/>
    </font>
    <font>
      <b/>
      <sz val="8"/>
      <color theme="1"/>
      <name val="Arial"/>
      <family val="2"/>
    </font>
    <font>
      <sz val="8"/>
      <color theme="1"/>
      <name val="Arial"/>
      <family val="2"/>
    </font>
    <font>
      <b/>
      <sz val="10"/>
      <color theme="1"/>
      <name val="Arial"/>
      <family val="2"/>
    </font>
    <font>
      <sz val="10"/>
      <color theme="1"/>
      <name val="Verdana"/>
      <family val="2"/>
    </font>
    <font>
      <sz val="10"/>
      <color theme="1"/>
      <name val="Times New Roman"/>
      <family val="1"/>
    </font>
    <font>
      <vertAlign val="subscript"/>
      <sz val="10"/>
      <color theme="1"/>
      <name val="Arial"/>
      <family val="2"/>
    </font>
    <font>
      <b/>
      <sz val="10"/>
      <color theme="1"/>
      <name val="Verdana"/>
      <family val="2"/>
    </font>
    <font>
      <b/>
      <i/>
      <sz val="10"/>
      <color theme="1"/>
      <name val="Arial"/>
      <family val="2"/>
    </font>
    <font>
      <vertAlign val="superscript"/>
      <sz val="10"/>
      <color theme="1"/>
      <name val="Arial"/>
      <family val="2"/>
    </font>
    <font>
      <b/>
      <u/>
      <sz val="10"/>
      <color theme="1"/>
      <name val="Arial"/>
      <family val="2"/>
    </font>
    <font>
      <sz val="10"/>
      <color indexed="8"/>
      <name val="Arial"/>
      <family val="2"/>
    </font>
    <font>
      <vertAlign val="subscript"/>
      <sz val="10"/>
      <color indexed="8"/>
      <name val="Arial"/>
      <family val="2"/>
    </font>
    <font>
      <b/>
      <sz val="10"/>
      <color indexed="8"/>
      <name val="Arial"/>
      <family val="2"/>
    </font>
    <font>
      <b/>
      <u/>
      <sz val="10"/>
      <color theme="1"/>
      <name val="Verdana"/>
      <family val="2"/>
    </font>
    <font>
      <sz val="10"/>
      <color rgb="FF3F3F76"/>
      <name val="Arial"/>
      <family val="2"/>
    </font>
  </fonts>
  <fills count="4">
    <fill>
      <patternFill patternType="none"/>
    </fill>
    <fill>
      <patternFill patternType="gray125"/>
    </fill>
    <fill>
      <patternFill patternType="solid">
        <fgColor rgb="FFFFCC99"/>
      </patternFill>
    </fill>
    <fill>
      <patternFill patternType="solid">
        <fgColor theme="4"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3">
    <xf numFmtId="0" fontId="0" fillId="0" borderId="0"/>
    <xf numFmtId="0" fontId="6" fillId="0" borderId="0" applyNumberFormat="0" applyFill="0" applyBorder="0" applyAlignment="0" applyProtection="0">
      <alignment vertical="top"/>
      <protection locked="0"/>
    </xf>
    <xf numFmtId="0" fontId="8" fillId="2" borderId="3" applyNumberFormat="0" applyAlignment="0" applyProtection="0"/>
  </cellStyleXfs>
  <cellXfs count="157">
    <xf numFmtId="0" fontId="0" fillId="0" borderId="0" xfId="0"/>
    <xf numFmtId="0" fontId="0" fillId="0" borderId="0" xfId="0" applyAlignment="1">
      <alignment vertical="center"/>
    </xf>
    <xf numFmtId="0" fontId="11" fillId="0" borderId="8" xfId="0" applyFont="1" applyBorder="1" applyAlignment="1">
      <alignment horizontal="left" vertical="center"/>
    </xf>
    <xf numFmtId="0" fontId="11" fillId="0" borderId="2" xfId="0" applyFont="1" applyBorder="1" applyAlignment="1">
      <alignment horizontal="left" vertical="center"/>
    </xf>
    <xf numFmtId="0" fontId="11" fillId="0" borderId="9" xfId="0" applyFont="1" applyBorder="1" applyAlignment="1">
      <alignment horizontal="left" vertical="center"/>
    </xf>
    <xf numFmtId="0" fontId="11" fillId="0" borderId="10" xfId="0" applyFont="1" applyBorder="1" applyAlignment="1">
      <alignment horizontal="left" vertical="center"/>
    </xf>
    <xf numFmtId="0" fontId="10" fillId="0" borderId="11" xfId="0" applyFont="1" applyBorder="1" applyAlignment="1">
      <alignment horizontal="left" vertical="center"/>
    </xf>
    <xf numFmtId="14" fontId="10" fillId="0" borderId="11" xfId="0" applyNumberFormat="1" applyFont="1" applyBorder="1" applyAlignment="1">
      <alignment horizontal="left" vertical="center"/>
    </xf>
    <xf numFmtId="14" fontId="11" fillId="0" borderId="12" xfId="0" applyNumberFormat="1" applyFont="1" applyBorder="1" applyAlignment="1">
      <alignment horizontal="left" vertical="center"/>
    </xf>
    <xf numFmtId="0" fontId="11" fillId="0" borderId="1" xfId="0" applyFont="1" applyBorder="1" applyAlignment="1">
      <alignment horizontal="center" vertical="center"/>
    </xf>
    <xf numFmtId="0" fontId="11" fillId="0" borderId="12" xfId="0" applyFont="1" applyBorder="1" applyAlignment="1">
      <alignment horizontal="center" vertical="center"/>
    </xf>
    <xf numFmtId="0" fontId="0" fillId="0" borderId="0" xfId="0" applyAlignment="1">
      <alignment horizontal="right" vertical="center"/>
    </xf>
    <xf numFmtId="2" fontId="0" fillId="0" borderId="0" xfId="0" applyNumberFormat="1" applyAlignment="1">
      <alignment horizontal="right" vertical="center"/>
    </xf>
    <xf numFmtId="0" fontId="0" fillId="0" borderId="0" xfId="0" applyAlignment="1">
      <alignment horizontal="left" vertical="center"/>
    </xf>
    <xf numFmtId="0" fontId="1" fillId="0" borderId="0" xfId="0" applyFont="1" applyAlignment="1">
      <alignment vertical="center"/>
    </xf>
    <xf numFmtId="2" fontId="1" fillId="0" borderId="0" xfId="0" applyNumberFormat="1" applyFont="1" applyAlignment="1">
      <alignment horizontal="right" vertical="center"/>
    </xf>
    <xf numFmtId="0" fontId="1" fillId="0" borderId="0" xfId="0" applyFont="1" applyAlignment="1">
      <alignment horizontal="right" vertical="center"/>
    </xf>
    <xf numFmtId="0" fontId="14" fillId="0" borderId="0" xfId="0" applyFont="1" applyAlignment="1">
      <alignment vertical="center" wrapText="1"/>
    </xf>
    <xf numFmtId="0" fontId="0" fillId="0" borderId="0" xfId="0" applyAlignment="1">
      <alignment vertical="center" wrapText="1"/>
    </xf>
    <xf numFmtId="0" fontId="0" fillId="0" borderId="0" xfId="0" applyAlignment="1">
      <alignment horizontal="right" vertical="center" wrapText="1"/>
    </xf>
    <xf numFmtId="0" fontId="0" fillId="0" borderId="0" xfId="0" applyAlignment="1">
      <alignment horizontal="left" vertical="center" wrapText="1"/>
    </xf>
    <xf numFmtId="0" fontId="14" fillId="0" borderId="0" xfId="0" applyFont="1" applyAlignment="1">
      <alignment vertical="center"/>
    </xf>
    <xf numFmtId="0" fontId="14" fillId="0" borderId="0" xfId="0" applyFont="1" applyAlignment="1">
      <alignment horizontal="right" vertical="center"/>
    </xf>
    <xf numFmtId="4" fontId="8" fillId="2" borderId="3" xfId="2" applyNumberFormat="1" applyAlignment="1">
      <alignment horizontal="right" vertical="center"/>
    </xf>
    <xf numFmtId="0" fontId="14" fillId="0" borderId="0" xfId="0" applyFont="1" applyAlignment="1">
      <alignment horizontal="left" vertical="center"/>
    </xf>
    <xf numFmtId="2" fontId="8" fillId="2" borderId="3" xfId="2" applyNumberFormat="1" applyAlignment="1">
      <alignment horizontal="right" vertical="center"/>
    </xf>
    <xf numFmtId="0" fontId="2" fillId="0" borderId="0" xfId="0" applyFont="1" applyAlignment="1">
      <alignment horizontal="left" vertical="center"/>
    </xf>
    <xf numFmtId="0" fontId="18" fillId="0" borderId="0" xfId="2" applyFont="1" applyFill="1" applyBorder="1" applyAlignment="1">
      <alignment horizontal="right" vertical="center"/>
    </xf>
    <xf numFmtId="2" fontId="14" fillId="0" borderId="0" xfId="0" applyNumberFormat="1" applyFont="1" applyAlignment="1">
      <alignment horizontal="right" vertical="center"/>
    </xf>
    <xf numFmtId="0" fontId="5" fillId="0" borderId="0" xfId="0" applyFont="1" applyAlignment="1">
      <alignment vertical="center"/>
    </xf>
    <xf numFmtId="2" fontId="14" fillId="0" borderId="0" xfId="0" applyNumberFormat="1" applyFont="1" applyAlignment="1">
      <alignment vertical="center"/>
    </xf>
    <xf numFmtId="0" fontId="1" fillId="3" borderId="13" xfId="0" applyFont="1" applyFill="1" applyBorder="1" applyAlignment="1">
      <alignment horizontal="right" vertical="center"/>
    </xf>
    <xf numFmtId="0" fontId="0" fillId="3" borderId="10" xfId="0" applyFill="1" applyBorder="1" applyAlignment="1">
      <alignment vertical="center"/>
    </xf>
    <xf numFmtId="0" fontId="19" fillId="0" borderId="0" xfId="0" applyFont="1" applyAlignment="1">
      <alignment horizontal="left" vertical="center"/>
    </xf>
    <xf numFmtId="0" fontId="1" fillId="3" borderId="8" xfId="0" applyFont="1" applyFill="1" applyBorder="1" applyAlignment="1">
      <alignment horizontal="right" vertical="center"/>
    </xf>
    <xf numFmtId="0" fontId="14" fillId="3" borderId="2" xfId="0" applyFont="1" applyFill="1" applyBorder="1" applyAlignment="1">
      <alignment vertical="center"/>
    </xf>
    <xf numFmtId="0" fontId="0" fillId="3" borderId="9" xfId="0" applyFill="1" applyBorder="1" applyAlignment="1">
      <alignment vertical="center"/>
    </xf>
    <xf numFmtId="0" fontId="2" fillId="0" borderId="0" xfId="0" applyFont="1" applyAlignment="1">
      <alignment vertical="center"/>
    </xf>
    <xf numFmtId="0" fontId="20" fillId="0" borderId="0" xfId="0" applyFont="1" applyAlignment="1">
      <alignment vertical="center" wrapText="1"/>
    </xf>
    <xf numFmtId="0" fontId="14" fillId="0" borderId="0" xfId="0" applyFont="1" applyAlignment="1">
      <alignment horizontal="right"/>
    </xf>
    <xf numFmtId="0" fontId="21" fillId="0" borderId="0" xfId="0" applyFont="1"/>
    <xf numFmtId="0" fontId="23" fillId="0" borderId="8" xfId="0" applyFont="1" applyBorder="1" applyAlignment="1">
      <alignment horizontal="left" vertical="center"/>
    </xf>
    <xf numFmtId="0" fontId="23" fillId="0" borderId="2" xfId="0" applyFont="1" applyBorder="1" applyAlignment="1">
      <alignment horizontal="left" vertical="center"/>
    </xf>
    <xf numFmtId="0" fontId="23" fillId="0" borderId="9" xfId="0" applyFont="1" applyBorder="1" applyAlignment="1">
      <alignment horizontal="left" vertical="center"/>
    </xf>
    <xf numFmtId="0" fontId="23" fillId="0" borderId="10" xfId="0" applyFont="1" applyBorder="1" applyAlignment="1">
      <alignment horizontal="left" vertical="center"/>
    </xf>
    <xf numFmtId="0" fontId="22" fillId="0" borderId="11" xfId="0" applyFont="1" applyBorder="1" applyAlignment="1">
      <alignment horizontal="left" vertical="center"/>
    </xf>
    <xf numFmtId="14" fontId="22" fillId="0" borderId="11" xfId="0" applyNumberFormat="1" applyFont="1" applyBorder="1" applyAlignment="1">
      <alignment horizontal="left" vertical="center"/>
    </xf>
    <xf numFmtId="14" fontId="23" fillId="0" borderId="12" xfId="0" applyNumberFormat="1" applyFont="1" applyBorder="1" applyAlignment="1">
      <alignment horizontal="left" vertical="center"/>
    </xf>
    <xf numFmtId="0" fontId="23" fillId="0" borderId="1" xfId="0" applyFont="1" applyBorder="1" applyAlignment="1">
      <alignment horizontal="center" vertical="center"/>
    </xf>
    <xf numFmtId="0" fontId="23" fillId="0" borderId="12" xfId="0" applyFont="1" applyBorder="1" applyAlignment="1">
      <alignment horizontal="center" vertical="center"/>
    </xf>
    <xf numFmtId="0" fontId="24" fillId="0" borderId="0" xfId="0" applyFont="1"/>
    <xf numFmtId="0" fontId="24" fillId="0" borderId="0" xfId="0" applyFont="1" applyAlignment="1">
      <alignment vertical="center"/>
    </xf>
    <xf numFmtId="0" fontId="24" fillId="0" borderId="0" xfId="0" applyFont="1" applyAlignment="1">
      <alignment horizontal="right" vertical="center"/>
    </xf>
    <xf numFmtId="0" fontId="25" fillId="0" borderId="0" xfId="0" applyFont="1" applyAlignment="1">
      <alignment horizontal="right"/>
    </xf>
    <xf numFmtId="2" fontId="7" fillId="2" borderId="3" xfId="2" applyNumberFormat="1" applyFont="1" applyProtection="1">
      <protection locked="0"/>
    </xf>
    <xf numFmtId="164" fontId="25" fillId="0" borderId="0" xfId="0" applyNumberFormat="1" applyFont="1" applyProtection="1">
      <protection hidden="1"/>
    </xf>
    <xf numFmtId="0" fontId="26" fillId="0" borderId="0" xfId="0" applyFont="1"/>
    <xf numFmtId="0" fontId="9" fillId="0" borderId="0" xfId="0" applyFont="1" applyAlignment="1">
      <alignment horizontal="right" vertical="center"/>
    </xf>
    <xf numFmtId="0" fontId="25" fillId="0" borderId="0" xfId="0" applyFont="1"/>
    <xf numFmtId="2" fontId="21" fillId="0" borderId="0" xfId="0" applyNumberFormat="1" applyFont="1" applyProtection="1">
      <protection locked="0"/>
    </xf>
    <xf numFmtId="2" fontId="21" fillId="0" borderId="0" xfId="0" applyNumberFormat="1" applyFont="1"/>
    <xf numFmtId="0" fontId="21" fillId="0" borderId="0" xfId="0" applyFont="1" applyAlignment="1">
      <alignment horizontal="center"/>
    </xf>
    <xf numFmtId="0" fontId="21" fillId="0" borderId="0" xfId="0" applyFont="1" applyAlignment="1">
      <alignment horizontal="right"/>
    </xf>
    <xf numFmtId="165" fontId="25" fillId="0" borderId="0" xfId="0" applyNumberFormat="1" applyFont="1" applyProtection="1">
      <protection hidden="1"/>
    </xf>
    <xf numFmtId="0" fontId="9" fillId="0" borderId="0" xfId="0" applyFont="1" applyAlignment="1">
      <alignment horizontal="right"/>
    </xf>
    <xf numFmtId="2" fontId="25" fillId="0" borderId="0" xfId="0" applyNumberFormat="1" applyFont="1" applyProtection="1">
      <protection hidden="1"/>
    </xf>
    <xf numFmtId="0" fontId="1" fillId="0" borderId="0" xfId="0" applyFont="1" applyAlignment="1">
      <alignment horizontal="center" vertical="center"/>
    </xf>
    <xf numFmtId="0" fontId="24" fillId="0" borderId="0" xfId="0" applyFont="1" applyAlignment="1">
      <alignment horizontal="right"/>
    </xf>
    <xf numFmtId="0" fontId="25" fillId="0" borderId="0" xfId="0" applyFont="1" applyAlignment="1">
      <alignment horizontal="left" indent="1"/>
    </xf>
    <xf numFmtId="0" fontId="25" fillId="0" borderId="0" xfId="0" applyFont="1" applyAlignment="1">
      <alignment horizontal="right" indent="1"/>
    </xf>
    <xf numFmtId="2" fontId="28" fillId="0" borderId="0" xfId="0" applyNumberFormat="1" applyFont="1"/>
    <xf numFmtId="0" fontId="29" fillId="0" borderId="0" xfId="0" applyFont="1"/>
    <xf numFmtId="0" fontId="9" fillId="3" borderId="0" xfId="0" applyFont="1" applyFill="1" applyAlignment="1">
      <alignment horizontal="right"/>
    </xf>
    <xf numFmtId="2" fontId="24" fillId="3" borderId="0" xfId="0" applyNumberFormat="1" applyFont="1" applyFill="1"/>
    <xf numFmtId="0" fontId="21" fillId="3" borderId="5" xfId="0" applyFont="1" applyFill="1" applyBorder="1"/>
    <xf numFmtId="0" fontId="21" fillId="3" borderId="6" xfId="0" applyFont="1" applyFill="1" applyBorder="1"/>
    <xf numFmtId="0" fontId="21" fillId="3" borderId="7" xfId="0" applyFont="1" applyFill="1" applyBorder="1"/>
    <xf numFmtId="0" fontId="9" fillId="3" borderId="8" xfId="0" applyFont="1" applyFill="1" applyBorder="1" applyAlignment="1">
      <alignment horizontal="right"/>
    </xf>
    <xf numFmtId="0" fontId="9" fillId="3" borderId="2" xfId="0" applyFont="1" applyFill="1" applyBorder="1" applyAlignment="1">
      <alignment horizontal="right"/>
    </xf>
    <xf numFmtId="2" fontId="24" fillId="3" borderId="2" xfId="0" applyNumberFormat="1" applyFont="1" applyFill="1" applyBorder="1"/>
    <xf numFmtId="0" fontId="9" fillId="3" borderId="9" xfId="0" applyFont="1" applyFill="1" applyBorder="1" applyAlignment="1">
      <alignment horizontal="left"/>
    </xf>
    <xf numFmtId="0" fontId="9" fillId="0" borderId="0" xfId="0" applyFont="1"/>
    <xf numFmtId="2" fontId="24" fillId="0" borderId="0" xfId="0" applyNumberFormat="1" applyFont="1"/>
    <xf numFmtId="0" fontId="9" fillId="0" borderId="0" xfId="0" applyFont="1" applyAlignment="1">
      <alignment horizontal="center"/>
    </xf>
    <xf numFmtId="0" fontId="24" fillId="0" borderId="0" xfId="0" applyFont="1" applyAlignment="1">
      <alignment horizontal="left"/>
    </xf>
    <xf numFmtId="2" fontId="9" fillId="0" borderId="0" xfId="0" applyNumberFormat="1" applyFont="1" applyAlignment="1">
      <alignment horizontal="right"/>
    </xf>
    <xf numFmtId="0" fontId="9" fillId="0" borderId="0" xfId="0" applyFont="1" applyAlignment="1">
      <alignment horizontal="left"/>
    </xf>
    <xf numFmtId="0" fontId="9" fillId="3" borderId="0" xfId="0" applyFont="1" applyFill="1"/>
    <xf numFmtId="0" fontId="9" fillId="3" borderId="6" xfId="0" applyFont="1" applyFill="1" applyBorder="1"/>
    <xf numFmtId="0" fontId="9" fillId="3" borderId="7" xfId="0" applyFont="1" applyFill="1" applyBorder="1"/>
    <xf numFmtId="0" fontId="9" fillId="3" borderId="13" xfId="0" applyFont="1" applyFill="1" applyBorder="1" applyAlignment="1">
      <alignment horizontal="left"/>
    </xf>
    <xf numFmtId="0" fontId="9" fillId="3" borderId="8" xfId="0" applyFont="1" applyFill="1" applyBorder="1" applyAlignment="1">
      <alignment horizontal="left"/>
    </xf>
    <xf numFmtId="0" fontId="9" fillId="3" borderId="2" xfId="0" applyFont="1" applyFill="1" applyBorder="1"/>
    <xf numFmtId="0" fontId="32" fillId="3" borderId="6" xfId="0" applyFont="1" applyFill="1" applyBorder="1"/>
    <xf numFmtId="0" fontId="32" fillId="3" borderId="7" xfId="0" applyFont="1" applyFill="1" applyBorder="1"/>
    <xf numFmtId="0" fontId="32" fillId="3" borderId="13" xfId="0" applyFont="1" applyFill="1" applyBorder="1" applyAlignment="1">
      <alignment horizontal="left"/>
    </xf>
    <xf numFmtId="0" fontId="32" fillId="3" borderId="0" xfId="0" applyFont="1" applyFill="1"/>
    <xf numFmtId="0" fontId="32" fillId="3" borderId="0" xfId="0" applyFont="1" applyFill="1" applyAlignment="1">
      <alignment horizontal="right"/>
    </xf>
    <xf numFmtId="0" fontId="32" fillId="3" borderId="8" xfId="0" applyFont="1" applyFill="1" applyBorder="1" applyAlignment="1">
      <alignment horizontal="left"/>
    </xf>
    <xf numFmtId="0" fontId="32" fillId="3" borderId="2" xfId="0" applyFont="1" applyFill="1" applyBorder="1"/>
    <xf numFmtId="0" fontId="32" fillId="3" borderId="2" xfId="0" applyFont="1" applyFill="1" applyBorder="1" applyAlignment="1">
      <alignment horizontal="right"/>
    </xf>
    <xf numFmtId="0" fontId="9" fillId="3" borderId="10" xfId="0" applyFont="1" applyFill="1" applyBorder="1"/>
    <xf numFmtId="0" fontId="9" fillId="3" borderId="9" xfId="0" applyFont="1" applyFill="1" applyBorder="1"/>
    <xf numFmtId="0" fontId="32" fillId="3" borderId="10" xfId="0" applyFont="1" applyFill="1" applyBorder="1"/>
    <xf numFmtId="0" fontId="32" fillId="3" borderId="9" xfId="0" applyFont="1" applyFill="1" applyBorder="1"/>
    <xf numFmtId="0" fontId="31" fillId="3" borderId="5" xfId="0" applyFont="1" applyFill="1" applyBorder="1"/>
    <xf numFmtId="0" fontId="35" fillId="3" borderId="6" xfId="0" applyFont="1" applyFill="1" applyBorder="1" applyAlignment="1">
      <alignment horizontal="right"/>
    </xf>
    <xf numFmtId="2" fontId="34" fillId="3" borderId="0" xfId="0" applyNumberFormat="1" applyFont="1" applyFill="1"/>
    <xf numFmtId="2" fontId="34" fillId="3" borderId="2" xfId="0" applyNumberFormat="1" applyFont="1" applyFill="1" applyBorder="1"/>
    <xf numFmtId="2" fontId="24" fillId="0" borderId="0" xfId="0" applyNumberFormat="1" applyFont="1" applyAlignment="1">
      <alignment horizontal="right"/>
    </xf>
    <xf numFmtId="2" fontId="0" fillId="0" borderId="0" xfId="0" applyNumberFormat="1" applyAlignment="1">
      <alignment vertical="center"/>
    </xf>
    <xf numFmtId="2" fontId="0" fillId="3" borderId="0" xfId="0" applyNumberFormat="1" applyFill="1" applyAlignment="1">
      <alignment vertical="center"/>
    </xf>
    <xf numFmtId="0" fontId="14" fillId="3" borderId="0" xfId="0" applyFont="1" applyFill="1" applyAlignment="1">
      <alignment vertical="center"/>
    </xf>
    <xf numFmtId="0" fontId="0" fillId="3" borderId="0" xfId="0" applyFill="1" applyAlignment="1">
      <alignment vertical="center"/>
    </xf>
    <xf numFmtId="0" fontId="14" fillId="3" borderId="13" xfId="0" applyFont="1" applyFill="1" applyBorder="1" applyAlignment="1">
      <alignment horizontal="right" vertical="center"/>
    </xf>
    <xf numFmtId="0" fontId="2" fillId="3" borderId="0" xfId="0" applyFont="1" applyFill="1" applyAlignment="1">
      <alignment vertical="center"/>
    </xf>
    <xf numFmtId="0" fontId="2" fillId="3" borderId="10" xfId="0" applyFont="1" applyFill="1" applyBorder="1" applyAlignment="1">
      <alignment vertical="center"/>
    </xf>
    <xf numFmtId="0" fontId="0" fillId="3" borderId="13" xfId="0" applyFill="1" applyBorder="1" applyAlignment="1">
      <alignment vertical="center"/>
    </xf>
    <xf numFmtId="0" fontId="14" fillId="3" borderId="10" xfId="0" applyFont="1" applyFill="1" applyBorder="1" applyAlignment="1">
      <alignment vertical="center" wrapText="1"/>
    </xf>
    <xf numFmtId="0" fontId="14" fillId="3" borderId="9" xfId="0" applyFont="1" applyFill="1" applyBorder="1" applyAlignment="1">
      <alignment vertical="center" wrapText="1"/>
    </xf>
    <xf numFmtId="2" fontId="1" fillId="3" borderId="2" xfId="0" applyNumberFormat="1" applyFont="1" applyFill="1" applyBorder="1" applyAlignment="1">
      <alignment vertical="center"/>
    </xf>
    <xf numFmtId="2" fontId="14" fillId="3" borderId="2" xfId="0" applyNumberFormat="1" applyFont="1" applyFill="1" applyBorder="1" applyAlignment="1">
      <alignment vertical="center" wrapText="1"/>
    </xf>
    <xf numFmtId="2" fontId="9" fillId="0" borderId="0" xfId="0" applyNumberFormat="1" applyFont="1" applyAlignment="1" applyProtection="1">
      <alignment horizontal="right"/>
      <protection hidden="1"/>
    </xf>
    <xf numFmtId="0" fontId="9" fillId="0" borderId="0" xfId="0" applyFont="1" applyAlignment="1">
      <alignment horizontal="left" indent="1"/>
    </xf>
    <xf numFmtId="165" fontId="9" fillId="0" borderId="0" xfId="0" applyNumberFormat="1" applyFont="1" applyAlignment="1" applyProtection="1">
      <alignment horizontal="right"/>
      <protection hidden="1"/>
    </xf>
    <xf numFmtId="2" fontId="36" fillId="2" borderId="3" xfId="2" applyNumberFormat="1" applyFont="1" applyAlignment="1">
      <alignment horizontal="right"/>
    </xf>
    <xf numFmtId="0" fontId="23" fillId="0" borderId="0" xfId="0" applyFont="1"/>
    <xf numFmtId="0" fontId="11" fillId="0" borderId="0" xfId="0" applyFont="1" applyAlignment="1">
      <alignment vertical="center"/>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4" xfId="0" applyFont="1" applyBorder="1" applyAlignment="1">
      <alignment horizontal="center" vertical="center" wrapText="1"/>
    </xf>
    <xf numFmtId="0" fontId="10" fillId="0" borderId="5" xfId="0" applyFont="1" applyBorder="1" applyAlignment="1">
      <alignment horizontal="left" vertical="center" wrapText="1"/>
    </xf>
    <xf numFmtId="0" fontId="10" fillId="0" borderId="7" xfId="0" applyFont="1" applyBorder="1" applyAlignment="1">
      <alignment horizontal="left" vertical="center" wrapText="1"/>
    </xf>
    <xf numFmtId="0" fontId="10" fillId="0" borderId="5" xfId="0" applyFont="1" applyBorder="1" applyAlignment="1">
      <alignment horizontal="left" vertical="center"/>
    </xf>
    <xf numFmtId="0" fontId="10" fillId="0" borderId="7" xfId="0" applyFont="1" applyBorder="1" applyAlignment="1">
      <alignment horizontal="left" vertical="center"/>
    </xf>
    <xf numFmtId="0" fontId="11" fillId="0" borderId="1" xfId="0" applyFont="1" applyBorder="1" applyAlignment="1">
      <alignment horizontal="center" vertical="center"/>
    </xf>
    <xf numFmtId="0" fontId="11" fillId="0" borderId="4" xfId="0" applyFont="1" applyBorder="1" applyAlignment="1">
      <alignment horizontal="center" vertical="center"/>
    </xf>
    <xf numFmtId="0" fontId="10" fillId="0" borderId="6" xfId="0" applyFont="1" applyBorder="1" applyAlignment="1">
      <alignment horizontal="left" vertical="center" wrapText="1"/>
    </xf>
    <xf numFmtId="0" fontId="14" fillId="3" borderId="5" xfId="0" applyFont="1" applyFill="1" applyBorder="1" applyAlignment="1">
      <alignment horizontal="left" vertical="center" wrapText="1"/>
    </xf>
    <xf numFmtId="0" fontId="14" fillId="3" borderId="6" xfId="0" applyFont="1" applyFill="1" applyBorder="1" applyAlignment="1">
      <alignment horizontal="left" vertical="center" wrapText="1"/>
    </xf>
    <xf numFmtId="0" fontId="14" fillId="3" borderId="7" xfId="0" applyFont="1" applyFill="1" applyBorder="1" applyAlignment="1">
      <alignment horizontal="left" vertical="center" wrapText="1"/>
    </xf>
    <xf numFmtId="0" fontId="14" fillId="3" borderId="13"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10" xfId="0" applyFont="1" applyFill="1" applyBorder="1" applyAlignment="1">
      <alignment horizontal="left" vertical="center" wrapText="1"/>
    </xf>
    <xf numFmtId="0" fontId="11" fillId="0" borderId="12" xfId="0" applyFont="1" applyBorder="1" applyAlignment="1">
      <alignment horizontal="center" vertical="center"/>
    </xf>
    <xf numFmtId="0" fontId="15" fillId="0" borderId="0" xfId="0" applyFont="1" applyAlignment="1">
      <alignment horizontal="left" vertical="center" wrapText="1"/>
    </xf>
    <xf numFmtId="0" fontId="14" fillId="0" borderId="0" xfId="0" applyFont="1" applyAlignment="1">
      <alignment horizontal="left" vertical="center" wrapText="1"/>
    </xf>
    <xf numFmtId="0" fontId="23" fillId="0" borderId="1" xfId="0" applyFont="1" applyBorder="1" applyAlignment="1">
      <alignment horizontal="center" vertical="center"/>
    </xf>
    <xf numFmtId="0" fontId="23" fillId="0" borderId="12" xfId="0" applyFont="1" applyBorder="1" applyAlignment="1">
      <alignment horizontal="center" vertical="center"/>
    </xf>
    <xf numFmtId="0" fontId="23" fillId="0" borderId="4" xfId="0" applyFont="1" applyBorder="1" applyAlignment="1">
      <alignment horizontal="center" vertical="center"/>
    </xf>
    <xf numFmtId="0" fontId="22" fillId="0" borderId="5" xfId="0" applyFont="1" applyBorder="1" applyAlignment="1">
      <alignment horizontal="left" vertical="center" wrapText="1"/>
    </xf>
    <xf numFmtId="0" fontId="22" fillId="0" borderId="6" xfId="0" applyFont="1" applyBorder="1" applyAlignment="1">
      <alignment horizontal="left" vertical="center" wrapText="1"/>
    </xf>
    <xf numFmtId="0" fontId="22" fillId="0" borderId="7" xfId="0" applyFont="1" applyBorder="1" applyAlignment="1">
      <alignment horizontal="left" vertical="center" wrapText="1"/>
    </xf>
    <xf numFmtId="0" fontId="22" fillId="0" borderId="5" xfId="0" applyFont="1" applyBorder="1" applyAlignment="1">
      <alignment horizontal="left" vertical="center"/>
    </xf>
    <xf numFmtId="0" fontId="22" fillId="0" borderId="7" xfId="0" applyFont="1" applyBorder="1" applyAlignment="1">
      <alignment horizontal="left" vertical="center"/>
    </xf>
    <xf numFmtId="0" fontId="23" fillId="0" borderId="1" xfId="0" applyFont="1" applyBorder="1" applyAlignment="1">
      <alignment horizontal="center" vertical="center" wrapText="1"/>
    </xf>
    <xf numFmtId="0" fontId="23" fillId="0" borderId="4" xfId="0" applyFont="1" applyBorder="1" applyAlignment="1">
      <alignment horizontal="center" vertical="center" wrapText="1"/>
    </xf>
  </cellXfs>
  <cellStyles count="3">
    <cellStyle name="Hyperlink 2" xfId="1" xr:uid="{2B2E0481-A0B7-4E64-B12A-F51BA5DE71A8}"/>
    <cellStyle name="Input" xfId="2" builtinId="20"/>
    <cellStyle name="Normal" xfId="0" builtinId="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9525</xdr:rowOff>
    </xdr:from>
    <xdr:to>
      <xdr:col>2</xdr:col>
      <xdr:colOff>180975</xdr:colOff>
      <xdr:row>2</xdr:row>
      <xdr:rowOff>142875</xdr:rowOff>
    </xdr:to>
    <xdr:pic>
      <xdr:nvPicPr>
        <xdr:cNvPr id="4" name="Picture 3">
          <a:extLst>
            <a:ext uri="{FF2B5EF4-FFF2-40B4-BE49-F238E27FC236}">
              <a16:creationId xmlns:a16="http://schemas.microsoft.com/office/drawing/2014/main" id="{407F4DEA-205F-780A-5058-CED110970B0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 y="9525"/>
          <a:ext cx="1371600" cy="457200"/>
        </a:xfrm>
        <a:prstGeom prst="rect">
          <a:avLst/>
        </a:prstGeom>
      </xdr:spPr>
    </xdr:pic>
    <xdr:clientData/>
  </xdr:twoCellAnchor>
  <xdr:twoCellAnchor editAs="absolute">
    <xdr:from>
      <xdr:col>7</xdr:col>
      <xdr:colOff>1503</xdr:colOff>
      <xdr:row>18</xdr:row>
      <xdr:rowOff>0</xdr:rowOff>
    </xdr:from>
    <xdr:to>
      <xdr:col>10</xdr:col>
      <xdr:colOff>572703</xdr:colOff>
      <xdr:row>30</xdr:row>
      <xdr:rowOff>29377</xdr:rowOff>
    </xdr:to>
    <xdr:grpSp>
      <xdr:nvGrpSpPr>
        <xdr:cNvPr id="37" name="Group 44">
          <a:extLst>
            <a:ext uri="{FF2B5EF4-FFF2-40B4-BE49-F238E27FC236}">
              <a16:creationId xmlns:a16="http://schemas.microsoft.com/office/drawing/2014/main" id="{DD807E9F-1082-484F-8513-7815B9C99DE3}"/>
            </a:ext>
          </a:extLst>
        </xdr:cNvPr>
        <xdr:cNvGrpSpPr>
          <a:grpSpLocks noChangeAspect="1"/>
        </xdr:cNvGrpSpPr>
      </xdr:nvGrpSpPr>
      <xdr:grpSpPr bwMode="auto">
        <a:xfrm>
          <a:off x="4202028" y="3143250"/>
          <a:ext cx="2371425" cy="2201077"/>
          <a:chOff x="674" y="4"/>
          <a:chExt cx="383" cy="297"/>
        </a:xfrm>
      </xdr:grpSpPr>
      <xdr:sp macro="" textlink="">
        <xdr:nvSpPr>
          <xdr:cNvPr id="38" name="Rectangle 3">
            <a:extLst>
              <a:ext uri="{FF2B5EF4-FFF2-40B4-BE49-F238E27FC236}">
                <a16:creationId xmlns:a16="http://schemas.microsoft.com/office/drawing/2014/main" id="{4F1ED980-017B-FED0-BB48-93196FA5EF1C}"/>
              </a:ext>
            </a:extLst>
          </xdr:cNvPr>
          <xdr:cNvSpPr>
            <a:spLocks noChangeArrowheads="1"/>
          </xdr:cNvSpPr>
        </xdr:nvSpPr>
        <xdr:spPr bwMode="auto">
          <a:xfrm>
            <a:off x="674" y="8"/>
            <a:ext cx="375" cy="29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9" name="Text Box 4">
            <a:extLst>
              <a:ext uri="{FF2B5EF4-FFF2-40B4-BE49-F238E27FC236}">
                <a16:creationId xmlns:a16="http://schemas.microsoft.com/office/drawing/2014/main" id="{E936B670-57DB-DB2E-D20C-189C3B8CAD54}"/>
              </a:ext>
            </a:extLst>
          </xdr:cNvPr>
          <xdr:cNvSpPr txBox="1">
            <a:spLocks noChangeArrowheads="1"/>
          </xdr:cNvSpPr>
        </xdr:nvSpPr>
        <xdr:spPr bwMode="auto">
          <a:xfrm>
            <a:off x="843" y="4"/>
            <a:ext cx="9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surcharge, q</a:t>
            </a:r>
          </a:p>
        </xdr:txBody>
      </xdr:sp>
      <xdr:sp macro="" textlink="">
        <xdr:nvSpPr>
          <xdr:cNvPr id="40" name="Text Box 5">
            <a:extLst>
              <a:ext uri="{FF2B5EF4-FFF2-40B4-BE49-F238E27FC236}">
                <a16:creationId xmlns:a16="http://schemas.microsoft.com/office/drawing/2014/main" id="{5B6BEBA3-7114-17B5-413B-C78677C8F8CB}"/>
              </a:ext>
            </a:extLst>
          </xdr:cNvPr>
          <xdr:cNvSpPr txBox="1">
            <a:spLocks noChangeArrowheads="1"/>
          </xdr:cNvSpPr>
        </xdr:nvSpPr>
        <xdr:spPr bwMode="auto">
          <a:xfrm>
            <a:off x="740" y="105"/>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0" tIns="18288" rIns="27432" bIns="0" anchor="t" upright="1">
            <a:spAutoFit/>
          </a:bodyPr>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h</a:t>
            </a:r>
          </a:p>
        </xdr:txBody>
      </xdr:sp>
      <xdr:sp macro="" textlink="">
        <xdr:nvSpPr>
          <xdr:cNvPr id="41" name="Line 6">
            <a:extLst>
              <a:ext uri="{FF2B5EF4-FFF2-40B4-BE49-F238E27FC236}">
                <a16:creationId xmlns:a16="http://schemas.microsoft.com/office/drawing/2014/main" id="{1EE74392-408A-3FA5-C094-8F69F7401A9A}"/>
              </a:ext>
            </a:extLst>
          </xdr:cNvPr>
          <xdr:cNvSpPr>
            <a:spLocks noChangeShapeType="1"/>
          </xdr:cNvSpPr>
        </xdr:nvSpPr>
        <xdr:spPr bwMode="auto">
          <a:xfrm rot="5400000">
            <a:off x="706" y="112"/>
            <a:ext cx="10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42" name="Line 7">
            <a:extLst>
              <a:ext uri="{FF2B5EF4-FFF2-40B4-BE49-F238E27FC236}">
                <a16:creationId xmlns:a16="http://schemas.microsoft.com/office/drawing/2014/main" id="{8816A28B-E4BF-3F0F-A0FE-CEA1DE0BDB53}"/>
              </a:ext>
            </a:extLst>
          </xdr:cNvPr>
          <xdr:cNvSpPr>
            <a:spLocks noChangeShapeType="1"/>
          </xdr:cNvSpPr>
        </xdr:nvSpPr>
        <xdr:spPr bwMode="auto">
          <a:xfrm>
            <a:off x="725" y="166"/>
            <a:ext cx="10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none" w="sm" len="med"/>
          </a:ln>
          <a:extLst>
            <a:ext uri="{909E8E84-426E-40DD-AFC4-6F175D3DCCD1}">
              <a14:hiddenFill xmlns:a14="http://schemas.microsoft.com/office/drawing/2010/main">
                <a:noFill/>
              </a14:hiddenFill>
            </a:ext>
          </a:extLst>
        </xdr:spPr>
      </xdr:sp>
      <xdr:sp macro="" textlink="">
        <xdr:nvSpPr>
          <xdr:cNvPr id="43" name="Line 8">
            <a:extLst>
              <a:ext uri="{FF2B5EF4-FFF2-40B4-BE49-F238E27FC236}">
                <a16:creationId xmlns:a16="http://schemas.microsoft.com/office/drawing/2014/main" id="{22E0E012-48ED-6CF9-F40E-D63F866854A6}"/>
              </a:ext>
            </a:extLst>
          </xdr:cNvPr>
          <xdr:cNvSpPr>
            <a:spLocks noChangeShapeType="1"/>
          </xdr:cNvSpPr>
        </xdr:nvSpPr>
        <xdr:spPr bwMode="auto">
          <a:xfrm>
            <a:off x="89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4" name="Line 9">
            <a:extLst>
              <a:ext uri="{FF2B5EF4-FFF2-40B4-BE49-F238E27FC236}">
                <a16:creationId xmlns:a16="http://schemas.microsoft.com/office/drawing/2014/main" id="{965BE3CD-596F-6574-EAFC-5413637C9968}"/>
              </a:ext>
            </a:extLst>
          </xdr:cNvPr>
          <xdr:cNvSpPr>
            <a:spLocks noChangeShapeType="1"/>
          </xdr:cNvSpPr>
        </xdr:nvSpPr>
        <xdr:spPr bwMode="auto">
          <a:xfrm>
            <a:off x="90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5" name="Line 10">
            <a:extLst>
              <a:ext uri="{FF2B5EF4-FFF2-40B4-BE49-F238E27FC236}">
                <a16:creationId xmlns:a16="http://schemas.microsoft.com/office/drawing/2014/main" id="{9E42DE30-3754-5FD0-121F-68E5FCD81FF1}"/>
              </a:ext>
            </a:extLst>
          </xdr:cNvPr>
          <xdr:cNvSpPr>
            <a:spLocks noChangeShapeType="1"/>
          </xdr:cNvSpPr>
        </xdr:nvSpPr>
        <xdr:spPr bwMode="auto">
          <a:xfrm>
            <a:off x="91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6" name="Line 11">
            <a:extLst>
              <a:ext uri="{FF2B5EF4-FFF2-40B4-BE49-F238E27FC236}">
                <a16:creationId xmlns:a16="http://schemas.microsoft.com/office/drawing/2014/main" id="{A9CA353F-1CA1-4350-3DED-C02964A82697}"/>
              </a:ext>
            </a:extLst>
          </xdr:cNvPr>
          <xdr:cNvSpPr>
            <a:spLocks noChangeShapeType="1"/>
          </xdr:cNvSpPr>
        </xdr:nvSpPr>
        <xdr:spPr bwMode="auto">
          <a:xfrm>
            <a:off x="92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7" name="Line 12">
            <a:extLst>
              <a:ext uri="{FF2B5EF4-FFF2-40B4-BE49-F238E27FC236}">
                <a16:creationId xmlns:a16="http://schemas.microsoft.com/office/drawing/2014/main" id="{1E805A1D-84D5-1BA0-8E5B-F324E4420056}"/>
              </a:ext>
            </a:extLst>
          </xdr:cNvPr>
          <xdr:cNvSpPr>
            <a:spLocks noChangeShapeType="1"/>
          </xdr:cNvSpPr>
        </xdr:nvSpPr>
        <xdr:spPr bwMode="auto">
          <a:xfrm>
            <a:off x="93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8" name="Line 13">
            <a:extLst>
              <a:ext uri="{FF2B5EF4-FFF2-40B4-BE49-F238E27FC236}">
                <a16:creationId xmlns:a16="http://schemas.microsoft.com/office/drawing/2014/main" id="{D215BD9E-3920-6162-6DDB-680665D35244}"/>
              </a:ext>
            </a:extLst>
          </xdr:cNvPr>
          <xdr:cNvSpPr>
            <a:spLocks noChangeShapeType="1"/>
          </xdr:cNvSpPr>
        </xdr:nvSpPr>
        <xdr:spPr bwMode="auto">
          <a:xfrm>
            <a:off x="826" y="53"/>
            <a:ext cx="19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9" name="Line 16">
            <a:extLst>
              <a:ext uri="{FF2B5EF4-FFF2-40B4-BE49-F238E27FC236}">
                <a16:creationId xmlns:a16="http://schemas.microsoft.com/office/drawing/2014/main" id="{5D26146C-7759-838F-5D55-575DC561D4FE}"/>
              </a:ext>
            </a:extLst>
          </xdr:cNvPr>
          <xdr:cNvSpPr>
            <a:spLocks noChangeShapeType="1"/>
          </xdr:cNvSpPr>
        </xdr:nvSpPr>
        <xdr:spPr bwMode="auto">
          <a:xfrm rot="5400000">
            <a:off x="725" y="154"/>
            <a:ext cx="201"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type="none" w="sm" len="med"/>
            <a:tailEnd type="none" w="sm" len="med"/>
          </a:ln>
          <a:extLst>
            <a:ext uri="{909E8E84-426E-40DD-AFC4-6F175D3DCCD1}">
              <a14:hiddenFill xmlns:a14="http://schemas.microsoft.com/office/drawing/2010/main">
                <a:noFill/>
              </a14:hiddenFill>
            </a:ext>
          </a:extLst>
        </xdr:spPr>
      </xdr:sp>
      <xdr:sp macro="" textlink="">
        <xdr:nvSpPr>
          <xdr:cNvPr id="50" name="Line 22">
            <a:extLst>
              <a:ext uri="{FF2B5EF4-FFF2-40B4-BE49-F238E27FC236}">
                <a16:creationId xmlns:a16="http://schemas.microsoft.com/office/drawing/2014/main" id="{C7562CBA-32E0-90ED-6F11-36E4F5B793A0}"/>
              </a:ext>
            </a:extLst>
          </xdr:cNvPr>
          <xdr:cNvSpPr>
            <a:spLocks noChangeShapeType="1"/>
          </xdr:cNvSpPr>
        </xdr:nvSpPr>
        <xdr:spPr bwMode="auto">
          <a:xfrm rot="5400000">
            <a:off x="792" y="209"/>
            <a:ext cx="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51" name="Text Box 23">
            <a:extLst>
              <a:ext uri="{FF2B5EF4-FFF2-40B4-BE49-F238E27FC236}">
                <a16:creationId xmlns:a16="http://schemas.microsoft.com/office/drawing/2014/main" id="{199B1C3C-B090-5039-1B98-1754E0A807B1}"/>
              </a:ext>
            </a:extLst>
          </xdr:cNvPr>
          <xdr:cNvSpPr txBox="1">
            <a:spLocks noChangeArrowheads="1"/>
          </xdr:cNvSpPr>
        </xdr:nvSpPr>
        <xdr:spPr bwMode="auto">
          <a:xfrm>
            <a:off x="834" y="210"/>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d</a:t>
            </a:r>
          </a:p>
        </xdr:txBody>
      </xdr:sp>
      <xdr:sp macro="" textlink="">
        <xdr:nvSpPr>
          <xdr:cNvPr id="52" name="Line 24">
            <a:extLst>
              <a:ext uri="{FF2B5EF4-FFF2-40B4-BE49-F238E27FC236}">
                <a16:creationId xmlns:a16="http://schemas.microsoft.com/office/drawing/2014/main" id="{60E6ABBE-7435-6F82-ECD0-1ADDB843B5AC}"/>
              </a:ext>
            </a:extLst>
          </xdr:cNvPr>
          <xdr:cNvSpPr>
            <a:spLocks noChangeShapeType="1"/>
          </xdr:cNvSpPr>
        </xdr:nvSpPr>
        <xdr:spPr bwMode="auto">
          <a:xfrm>
            <a:off x="847"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3" name="Line 25">
            <a:extLst>
              <a:ext uri="{FF2B5EF4-FFF2-40B4-BE49-F238E27FC236}">
                <a16:creationId xmlns:a16="http://schemas.microsoft.com/office/drawing/2014/main" id="{773160B4-D58F-0951-C152-BCA43644376E}"/>
              </a:ext>
            </a:extLst>
          </xdr:cNvPr>
          <xdr:cNvSpPr>
            <a:spLocks noChangeShapeType="1"/>
          </xdr:cNvSpPr>
        </xdr:nvSpPr>
        <xdr:spPr bwMode="auto">
          <a:xfrm>
            <a:off x="85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4" name="Line 26">
            <a:extLst>
              <a:ext uri="{FF2B5EF4-FFF2-40B4-BE49-F238E27FC236}">
                <a16:creationId xmlns:a16="http://schemas.microsoft.com/office/drawing/2014/main" id="{51D779B0-D154-DBF4-6331-034A4B7B85E4}"/>
              </a:ext>
            </a:extLst>
          </xdr:cNvPr>
          <xdr:cNvSpPr>
            <a:spLocks noChangeShapeType="1"/>
          </xdr:cNvSpPr>
        </xdr:nvSpPr>
        <xdr:spPr bwMode="auto">
          <a:xfrm>
            <a:off x="86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5" name="Line 27">
            <a:extLst>
              <a:ext uri="{FF2B5EF4-FFF2-40B4-BE49-F238E27FC236}">
                <a16:creationId xmlns:a16="http://schemas.microsoft.com/office/drawing/2014/main" id="{AD112225-D28C-F035-DC76-3B5EA044F609}"/>
              </a:ext>
            </a:extLst>
          </xdr:cNvPr>
          <xdr:cNvSpPr>
            <a:spLocks noChangeShapeType="1"/>
          </xdr:cNvSpPr>
        </xdr:nvSpPr>
        <xdr:spPr bwMode="auto">
          <a:xfrm>
            <a:off x="87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6" name="Line 28">
            <a:extLst>
              <a:ext uri="{FF2B5EF4-FFF2-40B4-BE49-F238E27FC236}">
                <a16:creationId xmlns:a16="http://schemas.microsoft.com/office/drawing/2014/main" id="{8ED1FC5B-ECBC-426C-4F28-7D787F05773F}"/>
              </a:ext>
            </a:extLst>
          </xdr:cNvPr>
          <xdr:cNvSpPr>
            <a:spLocks noChangeShapeType="1"/>
          </xdr:cNvSpPr>
        </xdr:nvSpPr>
        <xdr:spPr bwMode="auto">
          <a:xfrm>
            <a:off x="88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7" name="Freeform 30">
            <a:extLst>
              <a:ext uri="{FF2B5EF4-FFF2-40B4-BE49-F238E27FC236}">
                <a16:creationId xmlns:a16="http://schemas.microsoft.com/office/drawing/2014/main" id="{2AD33D98-0189-5C7F-021E-1EDAA0E171A0}"/>
              </a:ext>
            </a:extLst>
          </xdr:cNvPr>
          <xdr:cNvSpPr>
            <a:spLocks/>
          </xdr:cNvSpPr>
        </xdr:nvSpPr>
        <xdr:spPr bwMode="auto">
          <a:xfrm>
            <a:off x="853" y="53"/>
            <a:ext cx="69" cy="199"/>
          </a:xfrm>
          <a:custGeom>
            <a:avLst/>
            <a:gdLst>
              <a:gd name="T0" fmla="*/ 0 w 60"/>
              <a:gd name="T1" fmla="*/ 0 h 185"/>
              <a:gd name="T2" fmla="*/ 0 w 60"/>
              <a:gd name="T3" fmla="*/ 286 h 185"/>
              <a:gd name="T4" fmla="*/ 139 w 60"/>
              <a:gd name="T5" fmla="*/ 286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58" name="Line 31">
            <a:extLst>
              <a:ext uri="{FF2B5EF4-FFF2-40B4-BE49-F238E27FC236}">
                <a16:creationId xmlns:a16="http://schemas.microsoft.com/office/drawing/2014/main" id="{F3E4DA41-28C8-B228-6652-B7A610B249E6}"/>
              </a:ext>
            </a:extLst>
          </xdr:cNvPr>
          <xdr:cNvSpPr>
            <a:spLocks noChangeShapeType="1"/>
          </xdr:cNvSpPr>
        </xdr:nvSpPr>
        <xdr:spPr bwMode="auto">
          <a:xfrm flipH="1">
            <a:off x="870" y="202"/>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9" name="Text Box 32">
            <a:extLst>
              <a:ext uri="{FF2B5EF4-FFF2-40B4-BE49-F238E27FC236}">
                <a16:creationId xmlns:a16="http://schemas.microsoft.com/office/drawing/2014/main" id="{E57D4F48-BB06-7F9A-93A9-D38A3A81CEA9}"/>
              </a:ext>
            </a:extLst>
          </xdr:cNvPr>
          <xdr:cNvSpPr txBox="1">
            <a:spLocks noChangeArrowheads="1"/>
          </xdr:cNvSpPr>
        </xdr:nvSpPr>
        <xdr:spPr bwMode="auto">
          <a:xfrm>
            <a:off x="908" y="180"/>
            <a:ext cx="22"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a</a:t>
            </a:r>
          </a:p>
        </xdr:txBody>
      </xdr:sp>
      <xdr:sp macro="" textlink="">
        <xdr:nvSpPr>
          <xdr:cNvPr id="60" name="Freeform 33">
            <a:extLst>
              <a:ext uri="{FF2B5EF4-FFF2-40B4-BE49-F238E27FC236}">
                <a16:creationId xmlns:a16="http://schemas.microsoft.com/office/drawing/2014/main" id="{2DC35250-677F-116B-DF5C-8B1364D61424}"/>
              </a:ext>
            </a:extLst>
          </xdr:cNvPr>
          <xdr:cNvSpPr>
            <a:spLocks/>
          </xdr:cNvSpPr>
        </xdr:nvSpPr>
        <xdr:spPr bwMode="auto">
          <a:xfrm flipH="1">
            <a:off x="696" y="167"/>
            <a:ext cx="116" cy="89"/>
          </a:xfrm>
          <a:custGeom>
            <a:avLst/>
            <a:gdLst>
              <a:gd name="T0" fmla="*/ 0 w 60"/>
              <a:gd name="T1" fmla="*/ 0 h 185"/>
              <a:gd name="T2" fmla="*/ 0 w 60"/>
              <a:gd name="T3" fmla="*/ 2 h 185"/>
              <a:gd name="T4" fmla="*/ 3128 w 60"/>
              <a:gd name="T5" fmla="*/ 2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61" name="Line 34">
            <a:extLst>
              <a:ext uri="{FF2B5EF4-FFF2-40B4-BE49-F238E27FC236}">
                <a16:creationId xmlns:a16="http://schemas.microsoft.com/office/drawing/2014/main" id="{88F728B0-778C-D92D-C5C2-20DDA176F033}"/>
              </a:ext>
            </a:extLst>
          </xdr:cNvPr>
          <xdr:cNvSpPr>
            <a:spLocks noChangeShapeType="1"/>
          </xdr:cNvSpPr>
        </xdr:nvSpPr>
        <xdr:spPr bwMode="auto">
          <a:xfrm>
            <a:off x="713" y="234"/>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62" name="Text Box 35">
            <a:extLst>
              <a:ext uri="{FF2B5EF4-FFF2-40B4-BE49-F238E27FC236}">
                <a16:creationId xmlns:a16="http://schemas.microsoft.com/office/drawing/2014/main" id="{2EB360A1-9E34-1D3F-83C0-9AC7FA563244}"/>
              </a:ext>
            </a:extLst>
          </xdr:cNvPr>
          <xdr:cNvSpPr txBox="1">
            <a:spLocks noChangeArrowheads="1"/>
          </xdr:cNvSpPr>
        </xdr:nvSpPr>
        <xdr:spPr bwMode="auto">
          <a:xfrm>
            <a:off x="686" y="223"/>
            <a:ext cx="23"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p</a:t>
            </a:r>
          </a:p>
        </xdr:txBody>
      </xdr:sp>
      <xdr:sp macro="" textlink="">
        <xdr:nvSpPr>
          <xdr:cNvPr id="63" name="Rectangle 38">
            <a:extLst>
              <a:ext uri="{FF2B5EF4-FFF2-40B4-BE49-F238E27FC236}">
                <a16:creationId xmlns:a16="http://schemas.microsoft.com/office/drawing/2014/main" id="{352D3E3F-B724-12E4-B1D2-F7D4D72F091C}"/>
              </a:ext>
            </a:extLst>
          </xdr:cNvPr>
          <xdr:cNvSpPr>
            <a:spLocks noChangeArrowheads="1"/>
          </xdr:cNvSpPr>
        </xdr:nvSpPr>
        <xdr:spPr bwMode="auto">
          <a:xfrm>
            <a:off x="978" y="54"/>
            <a:ext cx="34" cy="197"/>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64" name="Line 39">
            <a:extLst>
              <a:ext uri="{FF2B5EF4-FFF2-40B4-BE49-F238E27FC236}">
                <a16:creationId xmlns:a16="http://schemas.microsoft.com/office/drawing/2014/main" id="{44DA84F2-2A50-506F-573C-D78405746930}"/>
              </a:ext>
            </a:extLst>
          </xdr:cNvPr>
          <xdr:cNvSpPr>
            <a:spLocks noChangeShapeType="1"/>
          </xdr:cNvSpPr>
        </xdr:nvSpPr>
        <xdr:spPr bwMode="auto">
          <a:xfrm flipH="1">
            <a:off x="984" y="155"/>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65" name="Text Box 40">
            <a:extLst>
              <a:ext uri="{FF2B5EF4-FFF2-40B4-BE49-F238E27FC236}">
                <a16:creationId xmlns:a16="http://schemas.microsoft.com/office/drawing/2014/main" id="{6677E3B8-7D53-80E3-F4B3-E5651EA9C743}"/>
              </a:ext>
            </a:extLst>
          </xdr:cNvPr>
          <xdr:cNvSpPr txBox="1">
            <a:spLocks noChangeArrowheads="1"/>
          </xdr:cNvSpPr>
        </xdr:nvSpPr>
        <xdr:spPr bwMode="auto">
          <a:xfrm>
            <a:off x="1019" y="129"/>
            <a:ext cx="38"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q</a:t>
            </a:r>
          </a:p>
        </xdr:txBody>
      </xdr:sp>
      <xdr:sp macro="" textlink="">
        <xdr:nvSpPr>
          <xdr:cNvPr id="66" name="Line 41">
            <a:extLst>
              <a:ext uri="{FF2B5EF4-FFF2-40B4-BE49-F238E27FC236}">
                <a16:creationId xmlns:a16="http://schemas.microsoft.com/office/drawing/2014/main" id="{E6B4C669-B36F-3101-8F4D-AE5A5EB4416E}"/>
              </a:ext>
            </a:extLst>
          </xdr:cNvPr>
          <xdr:cNvSpPr>
            <a:spLocks noChangeShapeType="1"/>
          </xdr:cNvSpPr>
        </xdr:nvSpPr>
        <xdr:spPr bwMode="auto">
          <a:xfrm>
            <a:off x="766" y="76"/>
            <a:ext cx="56"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67" name="Line 42">
            <a:extLst>
              <a:ext uri="{FF2B5EF4-FFF2-40B4-BE49-F238E27FC236}">
                <a16:creationId xmlns:a16="http://schemas.microsoft.com/office/drawing/2014/main" id="{4565FC9E-0B77-3FBD-769A-6E1C813F137E}"/>
              </a:ext>
            </a:extLst>
          </xdr:cNvPr>
          <xdr:cNvSpPr>
            <a:spLocks noChangeShapeType="1"/>
          </xdr:cNvSpPr>
        </xdr:nvSpPr>
        <xdr:spPr bwMode="auto">
          <a:xfrm rot="5400000">
            <a:off x="801" y="65"/>
            <a:ext cx="1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68" name="Text Box 43">
            <a:extLst>
              <a:ext uri="{FF2B5EF4-FFF2-40B4-BE49-F238E27FC236}">
                <a16:creationId xmlns:a16="http://schemas.microsoft.com/office/drawing/2014/main" id="{9F2E6ED4-29C2-9034-2D20-27A6E0FA000F}"/>
              </a:ext>
            </a:extLst>
          </xdr:cNvPr>
          <xdr:cNvSpPr txBox="1">
            <a:spLocks noChangeArrowheads="1"/>
          </xdr:cNvSpPr>
        </xdr:nvSpPr>
        <xdr:spPr bwMode="auto">
          <a:xfrm>
            <a:off x="789" y="53"/>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0" tIns="18288" rIns="27432" bIns="0" anchor="t" upright="1">
            <a:spAutoFit/>
          </a:bodyPr>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a</a:t>
            </a:r>
          </a:p>
        </xdr:txBody>
      </xdr:sp>
    </xdr:grpSp>
    <xdr:clientData/>
  </xdr:twoCellAnchor>
  <xdr:twoCellAnchor>
    <xdr:from>
      <xdr:col>5</xdr:col>
      <xdr:colOff>0</xdr:colOff>
      <xdr:row>27</xdr:row>
      <xdr:rowOff>0</xdr:rowOff>
    </xdr:from>
    <xdr:to>
      <xdr:col>5</xdr:col>
      <xdr:colOff>594360</xdr:colOff>
      <xdr:row>28</xdr:row>
      <xdr:rowOff>169729</xdr:rowOff>
    </xdr:to>
    <xdr:sp macro="[0]!ThisWorkbook.Solve_All_d" textlink="">
      <xdr:nvSpPr>
        <xdr:cNvPr id="70" name="Rectangle 69">
          <a:extLst>
            <a:ext uri="{FF2B5EF4-FFF2-40B4-BE49-F238E27FC236}">
              <a16:creationId xmlns:a16="http://schemas.microsoft.com/office/drawing/2014/main" id="{F294F0F4-BCF8-4762-97AB-B6187C564C97}"/>
            </a:ext>
          </a:extLst>
        </xdr:cNvPr>
        <xdr:cNvSpPr/>
      </xdr:nvSpPr>
      <xdr:spPr>
        <a:xfrm>
          <a:off x="3000375" y="4772025"/>
          <a:ext cx="594360" cy="350704"/>
        </a:xfrm>
        <a:prstGeom prst="rect">
          <a:avLst/>
        </a:prstGeom>
        <a:solidFill>
          <a:srgbClr val="FFCC99"/>
        </a:solidFill>
        <a:ln w="9525" cap="flat" cmpd="sng" algn="ctr">
          <a:noFill/>
          <a:prstDash val="soli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Solve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0</xdr:row>
      <xdr:rowOff>9525</xdr:rowOff>
    </xdr:from>
    <xdr:to>
      <xdr:col>2</xdr:col>
      <xdr:colOff>180975</xdr:colOff>
      <xdr:row>2</xdr:row>
      <xdr:rowOff>142875</xdr:rowOff>
    </xdr:to>
    <xdr:pic>
      <xdr:nvPicPr>
        <xdr:cNvPr id="2" name="Picture 1">
          <a:extLst>
            <a:ext uri="{FF2B5EF4-FFF2-40B4-BE49-F238E27FC236}">
              <a16:creationId xmlns:a16="http://schemas.microsoft.com/office/drawing/2014/main" id="{72062540-5C3A-4AB8-8A4C-96CD1BFDA0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 y="9525"/>
          <a:ext cx="1371600" cy="457200"/>
        </a:xfrm>
        <a:prstGeom prst="rect">
          <a:avLst/>
        </a:prstGeom>
      </xdr:spPr>
    </xdr:pic>
    <xdr:clientData/>
  </xdr:twoCellAnchor>
  <xdr:twoCellAnchor>
    <xdr:from>
      <xdr:col>5</xdr:col>
      <xdr:colOff>0</xdr:colOff>
      <xdr:row>9</xdr:row>
      <xdr:rowOff>0</xdr:rowOff>
    </xdr:from>
    <xdr:to>
      <xdr:col>5</xdr:col>
      <xdr:colOff>594360</xdr:colOff>
      <xdr:row>10</xdr:row>
      <xdr:rowOff>169729</xdr:rowOff>
    </xdr:to>
    <xdr:sp macro="[0]!ThisWorkbook.Gross_Pressure_Solve_d" textlink="">
      <xdr:nvSpPr>
        <xdr:cNvPr id="4" name="Rectangle 3">
          <a:extLst>
            <a:ext uri="{FF2B5EF4-FFF2-40B4-BE49-F238E27FC236}">
              <a16:creationId xmlns:a16="http://schemas.microsoft.com/office/drawing/2014/main" id="{15967CD5-5AF7-44C9-9615-8317C97045AB}"/>
            </a:ext>
          </a:extLst>
        </xdr:cNvPr>
        <xdr:cNvSpPr/>
      </xdr:nvSpPr>
      <xdr:spPr>
        <a:xfrm>
          <a:off x="3000375" y="1514475"/>
          <a:ext cx="594360" cy="350704"/>
        </a:xfrm>
        <a:prstGeom prst="rect">
          <a:avLst/>
        </a:prstGeom>
        <a:solidFill>
          <a:srgbClr val="FFCC99"/>
        </a:solidFill>
        <a:ln w="9525" cap="flat" cmpd="sng" algn="ctr">
          <a:noFill/>
          <a:prstDash val="soli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Solve</a:t>
          </a:r>
        </a:p>
      </xdr:txBody>
    </xdr:sp>
    <xdr:clientData/>
  </xdr:twoCellAnchor>
  <xdr:twoCellAnchor editAs="absolute">
    <xdr:from>
      <xdr:col>6</xdr:col>
      <xdr:colOff>590350</xdr:colOff>
      <xdr:row>7</xdr:row>
      <xdr:rowOff>45117</xdr:rowOff>
    </xdr:from>
    <xdr:to>
      <xdr:col>10</xdr:col>
      <xdr:colOff>561475</xdr:colOff>
      <xdr:row>19</xdr:row>
      <xdr:rowOff>55444</xdr:rowOff>
    </xdr:to>
    <xdr:grpSp>
      <xdr:nvGrpSpPr>
        <xdr:cNvPr id="37" name="Group 44">
          <a:extLst>
            <a:ext uri="{FF2B5EF4-FFF2-40B4-BE49-F238E27FC236}">
              <a16:creationId xmlns:a16="http://schemas.microsoft.com/office/drawing/2014/main" id="{4B200784-9EC2-4C7E-9A61-74717F91EDE2}"/>
            </a:ext>
          </a:extLst>
        </xdr:cNvPr>
        <xdr:cNvGrpSpPr>
          <a:grpSpLocks noChangeAspect="1"/>
        </xdr:cNvGrpSpPr>
      </xdr:nvGrpSpPr>
      <xdr:grpSpPr bwMode="auto">
        <a:xfrm>
          <a:off x="4209850" y="1156367"/>
          <a:ext cx="2384125" cy="2137577"/>
          <a:chOff x="674" y="4"/>
          <a:chExt cx="383" cy="297"/>
        </a:xfrm>
      </xdr:grpSpPr>
      <xdr:sp macro="" textlink="">
        <xdr:nvSpPr>
          <xdr:cNvPr id="38" name="Rectangle 3">
            <a:extLst>
              <a:ext uri="{FF2B5EF4-FFF2-40B4-BE49-F238E27FC236}">
                <a16:creationId xmlns:a16="http://schemas.microsoft.com/office/drawing/2014/main" id="{76601CEC-356D-38FE-3F82-122E1A791415}"/>
              </a:ext>
            </a:extLst>
          </xdr:cNvPr>
          <xdr:cNvSpPr>
            <a:spLocks noChangeArrowheads="1"/>
          </xdr:cNvSpPr>
        </xdr:nvSpPr>
        <xdr:spPr bwMode="auto">
          <a:xfrm>
            <a:off x="674" y="8"/>
            <a:ext cx="375" cy="29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9" name="Text Box 4">
            <a:extLst>
              <a:ext uri="{FF2B5EF4-FFF2-40B4-BE49-F238E27FC236}">
                <a16:creationId xmlns:a16="http://schemas.microsoft.com/office/drawing/2014/main" id="{44C51355-4928-0210-1E4E-647E2F89BF74}"/>
              </a:ext>
            </a:extLst>
          </xdr:cNvPr>
          <xdr:cNvSpPr txBox="1">
            <a:spLocks noChangeArrowheads="1"/>
          </xdr:cNvSpPr>
        </xdr:nvSpPr>
        <xdr:spPr bwMode="auto">
          <a:xfrm>
            <a:off x="843" y="4"/>
            <a:ext cx="9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surcharge, q</a:t>
            </a:r>
          </a:p>
        </xdr:txBody>
      </xdr:sp>
      <xdr:sp macro="" textlink="">
        <xdr:nvSpPr>
          <xdr:cNvPr id="40" name="Text Box 5">
            <a:extLst>
              <a:ext uri="{FF2B5EF4-FFF2-40B4-BE49-F238E27FC236}">
                <a16:creationId xmlns:a16="http://schemas.microsoft.com/office/drawing/2014/main" id="{0E3180F8-080C-D243-223A-BCD5E8EFFAC4}"/>
              </a:ext>
            </a:extLst>
          </xdr:cNvPr>
          <xdr:cNvSpPr txBox="1">
            <a:spLocks noChangeArrowheads="1"/>
          </xdr:cNvSpPr>
        </xdr:nvSpPr>
        <xdr:spPr bwMode="auto">
          <a:xfrm>
            <a:off x="740" y="105"/>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0" tIns="18288" rIns="27432" bIns="0" anchor="t" upright="1">
            <a:spAutoFit/>
          </a:bodyPr>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h</a:t>
            </a:r>
          </a:p>
        </xdr:txBody>
      </xdr:sp>
      <xdr:sp macro="" textlink="">
        <xdr:nvSpPr>
          <xdr:cNvPr id="41" name="Line 6">
            <a:extLst>
              <a:ext uri="{FF2B5EF4-FFF2-40B4-BE49-F238E27FC236}">
                <a16:creationId xmlns:a16="http://schemas.microsoft.com/office/drawing/2014/main" id="{95CE1366-89F6-8E1F-5FA6-C7FE22E745E6}"/>
              </a:ext>
            </a:extLst>
          </xdr:cNvPr>
          <xdr:cNvSpPr>
            <a:spLocks noChangeShapeType="1"/>
          </xdr:cNvSpPr>
        </xdr:nvSpPr>
        <xdr:spPr bwMode="auto">
          <a:xfrm rot="5400000">
            <a:off x="706" y="112"/>
            <a:ext cx="10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42" name="Line 7">
            <a:extLst>
              <a:ext uri="{FF2B5EF4-FFF2-40B4-BE49-F238E27FC236}">
                <a16:creationId xmlns:a16="http://schemas.microsoft.com/office/drawing/2014/main" id="{F3AB5F9A-AB44-71B9-17C7-3A77AF0B1443}"/>
              </a:ext>
            </a:extLst>
          </xdr:cNvPr>
          <xdr:cNvSpPr>
            <a:spLocks noChangeShapeType="1"/>
          </xdr:cNvSpPr>
        </xdr:nvSpPr>
        <xdr:spPr bwMode="auto">
          <a:xfrm>
            <a:off x="725" y="166"/>
            <a:ext cx="10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none" w="sm" len="med"/>
          </a:ln>
          <a:extLst>
            <a:ext uri="{909E8E84-426E-40DD-AFC4-6F175D3DCCD1}">
              <a14:hiddenFill xmlns:a14="http://schemas.microsoft.com/office/drawing/2010/main">
                <a:noFill/>
              </a14:hiddenFill>
            </a:ext>
          </a:extLst>
        </xdr:spPr>
      </xdr:sp>
      <xdr:sp macro="" textlink="">
        <xdr:nvSpPr>
          <xdr:cNvPr id="43" name="Line 8">
            <a:extLst>
              <a:ext uri="{FF2B5EF4-FFF2-40B4-BE49-F238E27FC236}">
                <a16:creationId xmlns:a16="http://schemas.microsoft.com/office/drawing/2014/main" id="{A5206D3D-D7E3-7F1E-DC91-D3112FE4D2BD}"/>
              </a:ext>
            </a:extLst>
          </xdr:cNvPr>
          <xdr:cNvSpPr>
            <a:spLocks noChangeShapeType="1"/>
          </xdr:cNvSpPr>
        </xdr:nvSpPr>
        <xdr:spPr bwMode="auto">
          <a:xfrm>
            <a:off x="89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4" name="Line 9">
            <a:extLst>
              <a:ext uri="{FF2B5EF4-FFF2-40B4-BE49-F238E27FC236}">
                <a16:creationId xmlns:a16="http://schemas.microsoft.com/office/drawing/2014/main" id="{45C7277E-8E59-39CD-8AC4-26A46EAEB870}"/>
              </a:ext>
            </a:extLst>
          </xdr:cNvPr>
          <xdr:cNvSpPr>
            <a:spLocks noChangeShapeType="1"/>
          </xdr:cNvSpPr>
        </xdr:nvSpPr>
        <xdr:spPr bwMode="auto">
          <a:xfrm>
            <a:off x="90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5" name="Line 10">
            <a:extLst>
              <a:ext uri="{FF2B5EF4-FFF2-40B4-BE49-F238E27FC236}">
                <a16:creationId xmlns:a16="http://schemas.microsoft.com/office/drawing/2014/main" id="{1756307C-4D7C-6A9E-D78C-DB628C6B4BF0}"/>
              </a:ext>
            </a:extLst>
          </xdr:cNvPr>
          <xdr:cNvSpPr>
            <a:spLocks noChangeShapeType="1"/>
          </xdr:cNvSpPr>
        </xdr:nvSpPr>
        <xdr:spPr bwMode="auto">
          <a:xfrm>
            <a:off x="91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6" name="Line 11">
            <a:extLst>
              <a:ext uri="{FF2B5EF4-FFF2-40B4-BE49-F238E27FC236}">
                <a16:creationId xmlns:a16="http://schemas.microsoft.com/office/drawing/2014/main" id="{EC5E8DCC-DF37-3389-2E1F-39F5C1523190}"/>
              </a:ext>
            </a:extLst>
          </xdr:cNvPr>
          <xdr:cNvSpPr>
            <a:spLocks noChangeShapeType="1"/>
          </xdr:cNvSpPr>
        </xdr:nvSpPr>
        <xdr:spPr bwMode="auto">
          <a:xfrm>
            <a:off x="92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7" name="Line 12">
            <a:extLst>
              <a:ext uri="{FF2B5EF4-FFF2-40B4-BE49-F238E27FC236}">
                <a16:creationId xmlns:a16="http://schemas.microsoft.com/office/drawing/2014/main" id="{1DF85D3F-B77B-86E9-2522-38368EF7BA03}"/>
              </a:ext>
            </a:extLst>
          </xdr:cNvPr>
          <xdr:cNvSpPr>
            <a:spLocks noChangeShapeType="1"/>
          </xdr:cNvSpPr>
        </xdr:nvSpPr>
        <xdr:spPr bwMode="auto">
          <a:xfrm>
            <a:off x="93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8" name="Line 13">
            <a:extLst>
              <a:ext uri="{FF2B5EF4-FFF2-40B4-BE49-F238E27FC236}">
                <a16:creationId xmlns:a16="http://schemas.microsoft.com/office/drawing/2014/main" id="{866B5536-5ADF-F046-F53E-B30435394112}"/>
              </a:ext>
            </a:extLst>
          </xdr:cNvPr>
          <xdr:cNvSpPr>
            <a:spLocks noChangeShapeType="1"/>
          </xdr:cNvSpPr>
        </xdr:nvSpPr>
        <xdr:spPr bwMode="auto">
          <a:xfrm>
            <a:off x="826" y="53"/>
            <a:ext cx="19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9" name="Line 16">
            <a:extLst>
              <a:ext uri="{FF2B5EF4-FFF2-40B4-BE49-F238E27FC236}">
                <a16:creationId xmlns:a16="http://schemas.microsoft.com/office/drawing/2014/main" id="{3CBB9422-1DF5-A60E-2A3E-2367AD9D3D3E}"/>
              </a:ext>
            </a:extLst>
          </xdr:cNvPr>
          <xdr:cNvSpPr>
            <a:spLocks noChangeShapeType="1"/>
          </xdr:cNvSpPr>
        </xdr:nvSpPr>
        <xdr:spPr bwMode="auto">
          <a:xfrm rot="5400000">
            <a:off x="725" y="154"/>
            <a:ext cx="201"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type="none" w="sm" len="med"/>
            <a:tailEnd type="none" w="sm" len="med"/>
          </a:ln>
          <a:extLst>
            <a:ext uri="{909E8E84-426E-40DD-AFC4-6F175D3DCCD1}">
              <a14:hiddenFill xmlns:a14="http://schemas.microsoft.com/office/drawing/2010/main">
                <a:noFill/>
              </a14:hiddenFill>
            </a:ext>
          </a:extLst>
        </xdr:spPr>
      </xdr:sp>
      <xdr:sp macro="" textlink="">
        <xdr:nvSpPr>
          <xdr:cNvPr id="50" name="Line 22">
            <a:extLst>
              <a:ext uri="{FF2B5EF4-FFF2-40B4-BE49-F238E27FC236}">
                <a16:creationId xmlns:a16="http://schemas.microsoft.com/office/drawing/2014/main" id="{CFD6BCF5-73D0-1FBE-2027-ABE189D25762}"/>
              </a:ext>
            </a:extLst>
          </xdr:cNvPr>
          <xdr:cNvSpPr>
            <a:spLocks noChangeShapeType="1"/>
          </xdr:cNvSpPr>
        </xdr:nvSpPr>
        <xdr:spPr bwMode="auto">
          <a:xfrm rot="5400000">
            <a:off x="792" y="209"/>
            <a:ext cx="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51" name="Text Box 23">
            <a:extLst>
              <a:ext uri="{FF2B5EF4-FFF2-40B4-BE49-F238E27FC236}">
                <a16:creationId xmlns:a16="http://schemas.microsoft.com/office/drawing/2014/main" id="{151DE22D-ABC0-CCF2-5AB1-EFC58CA1F800}"/>
              </a:ext>
            </a:extLst>
          </xdr:cNvPr>
          <xdr:cNvSpPr txBox="1">
            <a:spLocks noChangeArrowheads="1"/>
          </xdr:cNvSpPr>
        </xdr:nvSpPr>
        <xdr:spPr bwMode="auto">
          <a:xfrm>
            <a:off x="834" y="210"/>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d</a:t>
            </a:r>
          </a:p>
        </xdr:txBody>
      </xdr:sp>
      <xdr:sp macro="" textlink="">
        <xdr:nvSpPr>
          <xdr:cNvPr id="52" name="Line 24">
            <a:extLst>
              <a:ext uri="{FF2B5EF4-FFF2-40B4-BE49-F238E27FC236}">
                <a16:creationId xmlns:a16="http://schemas.microsoft.com/office/drawing/2014/main" id="{6FF85C3B-C99C-D691-CC2D-A6E198FEA37D}"/>
              </a:ext>
            </a:extLst>
          </xdr:cNvPr>
          <xdr:cNvSpPr>
            <a:spLocks noChangeShapeType="1"/>
          </xdr:cNvSpPr>
        </xdr:nvSpPr>
        <xdr:spPr bwMode="auto">
          <a:xfrm>
            <a:off x="847"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3" name="Line 25">
            <a:extLst>
              <a:ext uri="{FF2B5EF4-FFF2-40B4-BE49-F238E27FC236}">
                <a16:creationId xmlns:a16="http://schemas.microsoft.com/office/drawing/2014/main" id="{C6279C9C-6E5E-28E3-A32A-92A2E3C83D1C}"/>
              </a:ext>
            </a:extLst>
          </xdr:cNvPr>
          <xdr:cNvSpPr>
            <a:spLocks noChangeShapeType="1"/>
          </xdr:cNvSpPr>
        </xdr:nvSpPr>
        <xdr:spPr bwMode="auto">
          <a:xfrm>
            <a:off x="85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4" name="Line 26">
            <a:extLst>
              <a:ext uri="{FF2B5EF4-FFF2-40B4-BE49-F238E27FC236}">
                <a16:creationId xmlns:a16="http://schemas.microsoft.com/office/drawing/2014/main" id="{DE02C5DB-3E31-91F5-8237-E0164D86A158}"/>
              </a:ext>
            </a:extLst>
          </xdr:cNvPr>
          <xdr:cNvSpPr>
            <a:spLocks noChangeShapeType="1"/>
          </xdr:cNvSpPr>
        </xdr:nvSpPr>
        <xdr:spPr bwMode="auto">
          <a:xfrm>
            <a:off x="86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5" name="Line 27">
            <a:extLst>
              <a:ext uri="{FF2B5EF4-FFF2-40B4-BE49-F238E27FC236}">
                <a16:creationId xmlns:a16="http://schemas.microsoft.com/office/drawing/2014/main" id="{90B2C76C-6E3F-5424-7F05-880150F03683}"/>
              </a:ext>
            </a:extLst>
          </xdr:cNvPr>
          <xdr:cNvSpPr>
            <a:spLocks noChangeShapeType="1"/>
          </xdr:cNvSpPr>
        </xdr:nvSpPr>
        <xdr:spPr bwMode="auto">
          <a:xfrm>
            <a:off x="87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6" name="Line 28">
            <a:extLst>
              <a:ext uri="{FF2B5EF4-FFF2-40B4-BE49-F238E27FC236}">
                <a16:creationId xmlns:a16="http://schemas.microsoft.com/office/drawing/2014/main" id="{6C3B8530-289D-34EC-1B6F-540D1FF6E0CA}"/>
              </a:ext>
            </a:extLst>
          </xdr:cNvPr>
          <xdr:cNvSpPr>
            <a:spLocks noChangeShapeType="1"/>
          </xdr:cNvSpPr>
        </xdr:nvSpPr>
        <xdr:spPr bwMode="auto">
          <a:xfrm>
            <a:off x="88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7" name="Freeform 30">
            <a:extLst>
              <a:ext uri="{FF2B5EF4-FFF2-40B4-BE49-F238E27FC236}">
                <a16:creationId xmlns:a16="http://schemas.microsoft.com/office/drawing/2014/main" id="{848D2BE8-4CFA-3752-1E63-4010C8BD457F}"/>
              </a:ext>
            </a:extLst>
          </xdr:cNvPr>
          <xdr:cNvSpPr>
            <a:spLocks/>
          </xdr:cNvSpPr>
        </xdr:nvSpPr>
        <xdr:spPr bwMode="auto">
          <a:xfrm>
            <a:off x="853" y="53"/>
            <a:ext cx="69" cy="199"/>
          </a:xfrm>
          <a:custGeom>
            <a:avLst/>
            <a:gdLst>
              <a:gd name="T0" fmla="*/ 0 w 60"/>
              <a:gd name="T1" fmla="*/ 0 h 185"/>
              <a:gd name="T2" fmla="*/ 0 w 60"/>
              <a:gd name="T3" fmla="*/ 286 h 185"/>
              <a:gd name="T4" fmla="*/ 139 w 60"/>
              <a:gd name="T5" fmla="*/ 286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58" name="Line 31">
            <a:extLst>
              <a:ext uri="{FF2B5EF4-FFF2-40B4-BE49-F238E27FC236}">
                <a16:creationId xmlns:a16="http://schemas.microsoft.com/office/drawing/2014/main" id="{C6A2D8C9-C143-8F9A-24ED-7F5D4B091DB5}"/>
              </a:ext>
            </a:extLst>
          </xdr:cNvPr>
          <xdr:cNvSpPr>
            <a:spLocks noChangeShapeType="1"/>
          </xdr:cNvSpPr>
        </xdr:nvSpPr>
        <xdr:spPr bwMode="auto">
          <a:xfrm flipH="1">
            <a:off x="870" y="202"/>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9" name="Text Box 32">
            <a:extLst>
              <a:ext uri="{FF2B5EF4-FFF2-40B4-BE49-F238E27FC236}">
                <a16:creationId xmlns:a16="http://schemas.microsoft.com/office/drawing/2014/main" id="{20C4DCFB-1143-6CB7-3B22-0473D00971F6}"/>
              </a:ext>
            </a:extLst>
          </xdr:cNvPr>
          <xdr:cNvSpPr txBox="1">
            <a:spLocks noChangeArrowheads="1"/>
          </xdr:cNvSpPr>
        </xdr:nvSpPr>
        <xdr:spPr bwMode="auto">
          <a:xfrm>
            <a:off x="908" y="180"/>
            <a:ext cx="22"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a</a:t>
            </a:r>
          </a:p>
        </xdr:txBody>
      </xdr:sp>
      <xdr:sp macro="" textlink="">
        <xdr:nvSpPr>
          <xdr:cNvPr id="60" name="Freeform 33">
            <a:extLst>
              <a:ext uri="{FF2B5EF4-FFF2-40B4-BE49-F238E27FC236}">
                <a16:creationId xmlns:a16="http://schemas.microsoft.com/office/drawing/2014/main" id="{6EFF828C-455A-0AA9-16F0-17D543EA5474}"/>
              </a:ext>
            </a:extLst>
          </xdr:cNvPr>
          <xdr:cNvSpPr>
            <a:spLocks/>
          </xdr:cNvSpPr>
        </xdr:nvSpPr>
        <xdr:spPr bwMode="auto">
          <a:xfrm flipH="1">
            <a:off x="696" y="167"/>
            <a:ext cx="116" cy="89"/>
          </a:xfrm>
          <a:custGeom>
            <a:avLst/>
            <a:gdLst>
              <a:gd name="T0" fmla="*/ 0 w 60"/>
              <a:gd name="T1" fmla="*/ 0 h 185"/>
              <a:gd name="T2" fmla="*/ 0 w 60"/>
              <a:gd name="T3" fmla="*/ 2 h 185"/>
              <a:gd name="T4" fmla="*/ 3128 w 60"/>
              <a:gd name="T5" fmla="*/ 2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61" name="Line 34">
            <a:extLst>
              <a:ext uri="{FF2B5EF4-FFF2-40B4-BE49-F238E27FC236}">
                <a16:creationId xmlns:a16="http://schemas.microsoft.com/office/drawing/2014/main" id="{9F78B83C-3B33-578F-BFAE-32063A1DAD56}"/>
              </a:ext>
            </a:extLst>
          </xdr:cNvPr>
          <xdr:cNvSpPr>
            <a:spLocks noChangeShapeType="1"/>
          </xdr:cNvSpPr>
        </xdr:nvSpPr>
        <xdr:spPr bwMode="auto">
          <a:xfrm>
            <a:off x="713" y="234"/>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62" name="Text Box 35">
            <a:extLst>
              <a:ext uri="{FF2B5EF4-FFF2-40B4-BE49-F238E27FC236}">
                <a16:creationId xmlns:a16="http://schemas.microsoft.com/office/drawing/2014/main" id="{359B2F04-FAF5-2C49-DE6E-27DEC83B5079}"/>
              </a:ext>
            </a:extLst>
          </xdr:cNvPr>
          <xdr:cNvSpPr txBox="1">
            <a:spLocks noChangeArrowheads="1"/>
          </xdr:cNvSpPr>
        </xdr:nvSpPr>
        <xdr:spPr bwMode="auto">
          <a:xfrm>
            <a:off x="686" y="223"/>
            <a:ext cx="23"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p</a:t>
            </a:r>
          </a:p>
        </xdr:txBody>
      </xdr:sp>
      <xdr:sp macro="" textlink="">
        <xdr:nvSpPr>
          <xdr:cNvPr id="63" name="Rectangle 38">
            <a:extLst>
              <a:ext uri="{FF2B5EF4-FFF2-40B4-BE49-F238E27FC236}">
                <a16:creationId xmlns:a16="http://schemas.microsoft.com/office/drawing/2014/main" id="{5DADF43F-84B5-1FA3-EC33-5DCADA9B3496}"/>
              </a:ext>
            </a:extLst>
          </xdr:cNvPr>
          <xdr:cNvSpPr>
            <a:spLocks noChangeArrowheads="1"/>
          </xdr:cNvSpPr>
        </xdr:nvSpPr>
        <xdr:spPr bwMode="auto">
          <a:xfrm>
            <a:off x="978" y="54"/>
            <a:ext cx="34" cy="197"/>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10496" name="Line 39">
            <a:extLst>
              <a:ext uri="{FF2B5EF4-FFF2-40B4-BE49-F238E27FC236}">
                <a16:creationId xmlns:a16="http://schemas.microsoft.com/office/drawing/2014/main" id="{1FB2D0DE-3CF3-91BD-14DF-F408A46F5C30}"/>
              </a:ext>
            </a:extLst>
          </xdr:cNvPr>
          <xdr:cNvSpPr>
            <a:spLocks noChangeShapeType="1"/>
          </xdr:cNvSpPr>
        </xdr:nvSpPr>
        <xdr:spPr bwMode="auto">
          <a:xfrm flipH="1">
            <a:off x="984" y="155"/>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0497" name="Text Box 40">
            <a:extLst>
              <a:ext uri="{FF2B5EF4-FFF2-40B4-BE49-F238E27FC236}">
                <a16:creationId xmlns:a16="http://schemas.microsoft.com/office/drawing/2014/main" id="{6BBB7024-084A-6193-0BDC-7D8BD524CF04}"/>
              </a:ext>
            </a:extLst>
          </xdr:cNvPr>
          <xdr:cNvSpPr txBox="1">
            <a:spLocks noChangeArrowheads="1"/>
          </xdr:cNvSpPr>
        </xdr:nvSpPr>
        <xdr:spPr bwMode="auto">
          <a:xfrm>
            <a:off x="1019" y="129"/>
            <a:ext cx="38"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q</a:t>
            </a:r>
          </a:p>
        </xdr:txBody>
      </xdr:sp>
      <xdr:sp macro="" textlink="">
        <xdr:nvSpPr>
          <xdr:cNvPr id="10498" name="Line 41">
            <a:extLst>
              <a:ext uri="{FF2B5EF4-FFF2-40B4-BE49-F238E27FC236}">
                <a16:creationId xmlns:a16="http://schemas.microsoft.com/office/drawing/2014/main" id="{E3F9FB90-A1C1-1CCC-A900-E8D267BFE578}"/>
              </a:ext>
            </a:extLst>
          </xdr:cNvPr>
          <xdr:cNvSpPr>
            <a:spLocks noChangeShapeType="1"/>
          </xdr:cNvSpPr>
        </xdr:nvSpPr>
        <xdr:spPr bwMode="auto">
          <a:xfrm>
            <a:off x="766" y="76"/>
            <a:ext cx="56"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0499" name="Line 42">
            <a:extLst>
              <a:ext uri="{FF2B5EF4-FFF2-40B4-BE49-F238E27FC236}">
                <a16:creationId xmlns:a16="http://schemas.microsoft.com/office/drawing/2014/main" id="{3A973366-F05F-DB3E-8B15-CC91E926A8A3}"/>
              </a:ext>
            </a:extLst>
          </xdr:cNvPr>
          <xdr:cNvSpPr>
            <a:spLocks noChangeShapeType="1"/>
          </xdr:cNvSpPr>
        </xdr:nvSpPr>
        <xdr:spPr bwMode="auto">
          <a:xfrm rot="5400000">
            <a:off x="801" y="65"/>
            <a:ext cx="1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0500" name="Text Box 43">
            <a:extLst>
              <a:ext uri="{FF2B5EF4-FFF2-40B4-BE49-F238E27FC236}">
                <a16:creationId xmlns:a16="http://schemas.microsoft.com/office/drawing/2014/main" id="{D0B7D7E8-1545-300B-5EF8-E6146D1670BA}"/>
              </a:ext>
            </a:extLst>
          </xdr:cNvPr>
          <xdr:cNvSpPr txBox="1">
            <a:spLocks noChangeArrowheads="1"/>
          </xdr:cNvSpPr>
        </xdr:nvSpPr>
        <xdr:spPr bwMode="auto">
          <a:xfrm>
            <a:off x="789" y="53"/>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0" tIns="18288" rIns="27432" bIns="0" anchor="t" upright="1">
            <a:spAutoFit/>
          </a:bodyPr>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a</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9525</xdr:colOff>
      <xdr:row>0</xdr:row>
      <xdr:rowOff>9525</xdr:rowOff>
    </xdr:from>
    <xdr:to>
      <xdr:col>2</xdr:col>
      <xdr:colOff>180975</xdr:colOff>
      <xdr:row>2</xdr:row>
      <xdr:rowOff>142875</xdr:rowOff>
    </xdr:to>
    <xdr:pic>
      <xdr:nvPicPr>
        <xdr:cNvPr id="2" name="Picture 1">
          <a:extLst>
            <a:ext uri="{FF2B5EF4-FFF2-40B4-BE49-F238E27FC236}">
              <a16:creationId xmlns:a16="http://schemas.microsoft.com/office/drawing/2014/main" id="{518EB910-5AFA-480E-9352-F47D44EFB27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 y="9525"/>
          <a:ext cx="1371600" cy="457200"/>
        </a:xfrm>
        <a:prstGeom prst="rect">
          <a:avLst/>
        </a:prstGeom>
      </xdr:spPr>
    </xdr:pic>
    <xdr:clientData/>
  </xdr:twoCellAnchor>
  <xdr:twoCellAnchor editAs="absolute">
    <xdr:from>
      <xdr:col>6</xdr:col>
      <xdr:colOff>591973</xdr:colOff>
      <xdr:row>7</xdr:row>
      <xdr:rowOff>41814</xdr:rowOff>
    </xdr:from>
    <xdr:to>
      <xdr:col>10</xdr:col>
      <xdr:colOff>564351</xdr:colOff>
      <xdr:row>19</xdr:row>
      <xdr:rowOff>166191</xdr:rowOff>
    </xdr:to>
    <xdr:grpSp>
      <xdr:nvGrpSpPr>
        <xdr:cNvPr id="36" name="Group 44">
          <a:extLst>
            <a:ext uri="{FF2B5EF4-FFF2-40B4-BE49-F238E27FC236}">
              <a16:creationId xmlns:a16="http://schemas.microsoft.com/office/drawing/2014/main" id="{E6F233CF-ED6A-4EA3-9930-764F993CA232}"/>
            </a:ext>
          </a:extLst>
        </xdr:cNvPr>
        <xdr:cNvGrpSpPr>
          <a:grpSpLocks noChangeAspect="1"/>
        </xdr:cNvGrpSpPr>
      </xdr:nvGrpSpPr>
      <xdr:grpSpPr bwMode="auto">
        <a:xfrm>
          <a:off x="4211473" y="1153064"/>
          <a:ext cx="2385378" cy="2156377"/>
          <a:chOff x="674" y="4"/>
          <a:chExt cx="383" cy="297"/>
        </a:xfrm>
      </xdr:grpSpPr>
      <xdr:sp macro="" textlink="">
        <xdr:nvSpPr>
          <xdr:cNvPr id="37" name="Rectangle 3">
            <a:extLst>
              <a:ext uri="{FF2B5EF4-FFF2-40B4-BE49-F238E27FC236}">
                <a16:creationId xmlns:a16="http://schemas.microsoft.com/office/drawing/2014/main" id="{6F40E282-F90B-641A-3406-087AC41A550D}"/>
              </a:ext>
            </a:extLst>
          </xdr:cNvPr>
          <xdr:cNvSpPr>
            <a:spLocks noChangeArrowheads="1"/>
          </xdr:cNvSpPr>
        </xdr:nvSpPr>
        <xdr:spPr bwMode="auto">
          <a:xfrm>
            <a:off x="674" y="8"/>
            <a:ext cx="375" cy="29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8" name="Text Box 4">
            <a:extLst>
              <a:ext uri="{FF2B5EF4-FFF2-40B4-BE49-F238E27FC236}">
                <a16:creationId xmlns:a16="http://schemas.microsoft.com/office/drawing/2014/main" id="{7646BB3D-806F-CFEB-A1D4-78C3B7BBDE70}"/>
              </a:ext>
            </a:extLst>
          </xdr:cNvPr>
          <xdr:cNvSpPr txBox="1">
            <a:spLocks noChangeArrowheads="1"/>
          </xdr:cNvSpPr>
        </xdr:nvSpPr>
        <xdr:spPr bwMode="auto">
          <a:xfrm>
            <a:off x="843" y="4"/>
            <a:ext cx="9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surcharge, q</a:t>
            </a:r>
          </a:p>
        </xdr:txBody>
      </xdr:sp>
      <xdr:sp macro="" textlink="">
        <xdr:nvSpPr>
          <xdr:cNvPr id="39" name="Text Box 5">
            <a:extLst>
              <a:ext uri="{FF2B5EF4-FFF2-40B4-BE49-F238E27FC236}">
                <a16:creationId xmlns:a16="http://schemas.microsoft.com/office/drawing/2014/main" id="{C394E06A-94B9-9A08-CF45-E28FCB560CBF}"/>
              </a:ext>
            </a:extLst>
          </xdr:cNvPr>
          <xdr:cNvSpPr txBox="1">
            <a:spLocks noChangeArrowheads="1"/>
          </xdr:cNvSpPr>
        </xdr:nvSpPr>
        <xdr:spPr bwMode="auto">
          <a:xfrm>
            <a:off x="740" y="105"/>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0" tIns="18288" rIns="27432" bIns="0" anchor="t" upright="1">
            <a:spAutoFit/>
          </a:bodyPr>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h</a:t>
            </a:r>
          </a:p>
        </xdr:txBody>
      </xdr:sp>
      <xdr:sp macro="" textlink="">
        <xdr:nvSpPr>
          <xdr:cNvPr id="40" name="Line 6">
            <a:extLst>
              <a:ext uri="{FF2B5EF4-FFF2-40B4-BE49-F238E27FC236}">
                <a16:creationId xmlns:a16="http://schemas.microsoft.com/office/drawing/2014/main" id="{8268A686-E1A3-BE6D-AB68-F0A98A0F867B}"/>
              </a:ext>
            </a:extLst>
          </xdr:cNvPr>
          <xdr:cNvSpPr>
            <a:spLocks noChangeShapeType="1"/>
          </xdr:cNvSpPr>
        </xdr:nvSpPr>
        <xdr:spPr bwMode="auto">
          <a:xfrm rot="5400000">
            <a:off x="706" y="112"/>
            <a:ext cx="10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41" name="Line 7">
            <a:extLst>
              <a:ext uri="{FF2B5EF4-FFF2-40B4-BE49-F238E27FC236}">
                <a16:creationId xmlns:a16="http://schemas.microsoft.com/office/drawing/2014/main" id="{D7299EEE-ABFF-EF6B-E996-34238FBE6CDA}"/>
              </a:ext>
            </a:extLst>
          </xdr:cNvPr>
          <xdr:cNvSpPr>
            <a:spLocks noChangeShapeType="1"/>
          </xdr:cNvSpPr>
        </xdr:nvSpPr>
        <xdr:spPr bwMode="auto">
          <a:xfrm>
            <a:off x="725" y="166"/>
            <a:ext cx="10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none" w="sm" len="med"/>
          </a:ln>
          <a:extLst>
            <a:ext uri="{909E8E84-426E-40DD-AFC4-6F175D3DCCD1}">
              <a14:hiddenFill xmlns:a14="http://schemas.microsoft.com/office/drawing/2010/main">
                <a:noFill/>
              </a14:hiddenFill>
            </a:ext>
          </a:extLst>
        </xdr:spPr>
      </xdr:sp>
      <xdr:sp macro="" textlink="">
        <xdr:nvSpPr>
          <xdr:cNvPr id="42" name="Line 8">
            <a:extLst>
              <a:ext uri="{FF2B5EF4-FFF2-40B4-BE49-F238E27FC236}">
                <a16:creationId xmlns:a16="http://schemas.microsoft.com/office/drawing/2014/main" id="{A89DEC19-85A3-D0FD-283F-1F5BEBB2D508}"/>
              </a:ext>
            </a:extLst>
          </xdr:cNvPr>
          <xdr:cNvSpPr>
            <a:spLocks noChangeShapeType="1"/>
          </xdr:cNvSpPr>
        </xdr:nvSpPr>
        <xdr:spPr bwMode="auto">
          <a:xfrm>
            <a:off x="89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3" name="Line 9">
            <a:extLst>
              <a:ext uri="{FF2B5EF4-FFF2-40B4-BE49-F238E27FC236}">
                <a16:creationId xmlns:a16="http://schemas.microsoft.com/office/drawing/2014/main" id="{A69BFE88-1B28-3EBD-81C4-90337944F98B}"/>
              </a:ext>
            </a:extLst>
          </xdr:cNvPr>
          <xdr:cNvSpPr>
            <a:spLocks noChangeShapeType="1"/>
          </xdr:cNvSpPr>
        </xdr:nvSpPr>
        <xdr:spPr bwMode="auto">
          <a:xfrm>
            <a:off x="90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4" name="Line 10">
            <a:extLst>
              <a:ext uri="{FF2B5EF4-FFF2-40B4-BE49-F238E27FC236}">
                <a16:creationId xmlns:a16="http://schemas.microsoft.com/office/drawing/2014/main" id="{9F7B4D8B-BE18-170D-3618-4D0466AF58B2}"/>
              </a:ext>
            </a:extLst>
          </xdr:cNvPr>
          <xdr:cNvSpPr>
            <a:spLocks noChangeShapeType="1"/>
          </xdr:cNvSpPr>
        </xdr:nvSpPr>
        <xdr:spPr bwMode="auto">
          <a:xfrm>
            <a:off x="91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5" name="Line 11">
            <a:extLst>
              <a:ext uri="{FF2B5EF4-FFF2-40B4-BE49-F238E27FC236}">
                <a16:creationId xmlns:a16="http://schemas.microsoft.com/office/drawing/2014/main" id="{BF53286B-8CAB-47EE-4DCB-0516B466B421}"/>
              </a:ext>
            </a:extLst>
          </xdr:cNvPr>
          <xdr:cNvSpPr>
            <a:spLocks noChangeShapeType="1"/>
          </xdr:cNvSpPr>
        </xdr:nvSpPr>
        <xdr:spPr bwMode="auto">
          <a:xfrm>
            <a:off x="92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6" name="Line 12">
            <a:extLst>
              <a:ext uri="{FF2B5EF4-FFF2-40B4-BE49-F238E27FC236}">
                <a16:creationId xmlns:a16="http://schemas.microsoft.com/office/drawing/2014/main" id="{1CD43955-B6C4-5F80-7639-BAC95555AEB6}"/>
              </a:ext>
            </a:extLst>
          </xdr:cNvPr>
          <xdr:cNvSpPr>
            <a:spLocks noChangeShapeType="1"/>
          </xdr:cNvSpPr>
        </xdr:nvSpPr>
        <xdr:spPr bwMode="auto">
          <a:xfrm>
            <a:off x="93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7" name="Line 13">
            <a:extLst>
              <a:ext uri="{FF2B5EF4-FFF2-40B4-BE49-F238E27FC236}">
                <a16:creationId xmlns:a16="http://schemas.microsoft.com/office/drawing/2014/main" id="{41BFF0D0-ADED-FA49-D2B1-C3F8FE3EE0AF}"/>
              </a:ext>
            </a:extLst>
          </xdr:cNvPr>
          <xdr:cNvSpPr>
            <a:spLocks noChangeShapeType="1"/>
          </xdr:cNvSpPr>
        </xdr:nvSpPr>
        <xdr:spPr bwMode="auto">
          <a:xfrm>
            <a:off x="826" y="53"/>
            <a:ext cx="19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48" name="Line 16">
            <a:extLst>
              <a:ext uri="{FF2B5EF4-FFF2-40B4-BE49-F238E27FC236}">
                <a16:creationId xmlns:a16="http://schemas.microsoft.com/office/drawing/2014/main" id="{1DF459A6-56C1-4D32-1051-2C21478A2F06}"/>
              </a:ext>
            </a:extLst>
          </xdr:cNvPr>
          <xdr:cNvSpPr>
            <a:spLocks noChangeShapeType="1"/>
          </xdr:cNvSpPr>
        </xdr:nvSpPr>
        <xdr:spPr bwMode="auto">
          <a:xfrm rot="5400000">
            <a:off x="725" y="154"/>
            <a:ext cx="201"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type="none" w="sm" len="med"/>
            <a:tailEnd type="none" w="sm" len="med"/>
          </a:ln>
          <a:extLst>
            <a:ext uri="{909E8E84-426E-40DD-AFC4-6F175D3DCCD1}">
              <a14:hiddenFill xmlns:a14="http://schemas.microsoft.com/office/drawing/2010/main">
                <a:noFill/>
              </a14:hiddenFill>
            </a:ext>
          </a:extLst>
        </xdr:spPr>
      </xdr:sp>
      <xdr:sp macro="" textlink="">
        <xdr:nvSpPr>
          <xdr:cNvPr id="49" name="Line 22">
            <a:extLst>
              <a:ext uri="{FF2B5EF4-FFF2-40B4-BE49-F238E27FC236}">
                <a16:creationId xmlns:a16="http://schemas.microsoft.com/office/drawing/2014/main" id="{A4D933BE-D248-5744-2FCB-24A02B6AEB85}"/>
              </a:ext>
            </a:extLst>
          </xdr:cNvPr>
          <xdr:cNvSpPr>
            <a:spLocks noChangeShapeType="1"/>
          </xdr:cNvSpPr>
        </xdr:nvSpPr>
        <xdr:spPr bwMode="auto">
          <a:xfrm rot="5400000">
            <a:off x="792" y="209"/>
            <a:ext cx="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50" name="Text Box 23">
            <a:extLst>
              <a:ext uri="{FF2B5EF4-FFF2-40B4-BE49-F238E27FC236}">
                <a16:creationId xmlns:a16="http://schemas.microsoft.com/office/drawing/2014/main" id="{27CBE869-BAE7-FC69-5D66-49EBB11ABDD7}"/>
              </a:ext>
            </a:extLst>
          </xdr:cNvPr>
          <xdr:cNvSpPr txBox="1">
            <a:spLocks noChangeArrowheads="1"/>
          </xdr:cNvSpPr>
        </xdr:nvSpPr>
        <xdr:spPr bwMode="auto">
          <a:xfrm>
            <a:off x="834" y="210"/>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d</a:t>
            </a:r>
          </a:p>
        </xdr:txBody>
      </xdr:sp>
      <xdr:sp macro="" textlink="">
        <xdr:nvSpPr>
          <xdr:cNvPr id="51" name="Line 24">
            <a:extLst>
              <a:ext uri="{FF2B5EF4-FFF2-40B4-BE49-F238E27FC236}">
                <a16:creationId xmlns:a16="http://schemas.microsoft.com/office/drawing/2014/main" id="{D3BF1053-F4EF-DD4F-0124-9CCC34238561}"/>
              </a:ext>
            </a:extLst>
          </xdr:cNvPr>
          <xdr:cNvSpPr>
            <a:spLocks noChangeShapeType="1"/>
          </xdr:cNvSpPr>
        </xdr:nvSpPr>
        <xdr:spPr bwMode="auto">
          <a:xfrm>
            <a:off x="847"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2" name="Line 25">
            <a:extLst>
              <a:ext uri="{FF2B5EF4-FFF2-40B4-BE49-F238E27FC236}">
                <a16:creationId xmlns:a16="http://schemas.microsoft.com/office/drawing/2014/main" id="{45D4702E-5AA9-EE3A-71BA-A6A17721F5AF}"/>
              </a:ext>
            </a:extLst>
          </xdr:cNvPr>
          <xdr:cNvSpPr>
            <a:spLocks noChangeShapeType="1"/>
          </xdr:cNvSpPr>
        </xdr:nvSpPr>
        <xdr:spPr bwMode="auto">
          <a:xfrm>
            <a:off x="85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3" name="Line 26">
            <a:extLst>
              <a:ext uri="{FF2B5EF4-FFF2-40B4-BE49-F238E27FC236}">
                <a16:creationId xmlns:a16="http://schemas.microsoft.com/office/drawing/2014/main" id="{875C42F2-4D85-09BB-6E72-839E2C4A9ABC}"/>
              </a:ext>
            </a:extLst>
          </xdr:cNvPr>
          <xdr:cNvSpPr>
            <a:spLocks noChangeShapeType="1"/>
          </xdr:cNvSpPr>
        </xdr:nvSpPr>
        <xdr:spPr bwMode="auto">
          <a:xfrm>
            <a:off x="86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4" name="Line 27">
            <a:extLst>
              <a:ext uri="{FF2B5EF4-FFF2-40B4-BE49-F238E27FC236}">
                <a16:creationId xmlns:a16="http://schemas.microsoft.com/office/drawing/2014/main" id="{F76B1723-721E-E95B-CC38-2218A602A796}"/>
              </a:ext>
            </a:extLst>
          </xdr:cNvPr>
          <xdr:cNvSpPr>
            <a:spLocks noChangeShapeType="1"/>
          </xdr:cNvSpPr>
        </xdr:nvSpPr>
        <xdr:spPr bwMode="auto">
          <a:xfrm>
            <a:off x="87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5" name="Line 28">
            <a:extLst>
              <a:ext uri="{FF2B5EF4-FFF2-40B4-BE49-F238E27FC236}">
                <a16:creationId xmlns:a16="http://schemas.microsoft.com/office/drawing/2014/main" id="{2A6D3181-F6CF-3EF4-6D19-560BAC33C06C}"/>
              </a:ext>
            </a:extLst>
          </xdr:cNvPr>
          <xdr:cNvSpPr>
            <a:spLocks noChangeShapeType="1"/>
          </xdr:cNvSpPr>
        </xdr:nvSpPr>
        <xdr:spPr bwMode="auto">
          <a:xfrm>
            <a:off x="88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6" name="Freeform 30">
            <a:extLst>
              <a:ext uri="{FF2B5EF4-FFF2-40B4-BE49-F238E27FC236}">
                <a16:creationId xmlns:a16="http://schemas.microsoft.com/office/drawing/2014/main" id="{69AB0CF1-B7B6-F68E-FFDE-9CAA6561511B}"/>
              </a:ext>
            </a:extLst>
          </xdr:cNvPr>
          <xdr:cNvSpPr>
            <a:spLocks/>
          </xdr:cNvSpPr>
        </xdr:nvSpPr>
        <xdr:spPr bwMode="auto">
          <a:xfrm>
            <a:off x="853" y="53"/>
            <a:ext cx="69" cy="199"/>
          </a:xfrm>
          <a:custGeom>
            <a:avLst/>
            <a:gdLst>
              <a:gd name="T0" fmla="*/ 0 w 60"/>
              <a:gd name="T1" fmla="*/ 0 h 185"/>
              <a:gd name="T2" fmla="*/ 0 w 60"/>
              <a:gd name="T3" fmla="*/ 286 h 185"/>
              <a:gd name="T4" fmla="*/ 139 w 60"/>
              <a:gd name="T5" fmla="*/ 286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57" name="Line 31">
            <a:extLst>
              <a:ext uri="{FF2B5EF4-FFF2-40B4-BE49-F238E27FC236}">
                <a16:creationId xmlns:a16="http://schemas.microsoft.com/office/drawing/2014/main" id="{7FC5F548-CCA1-A805-A868-C0354623DB8B}"/>
              </a:ext>
            </a:extLst>
          </xdr:cNvPr>
          <xdr:cNvSpPr>
            <a:spLocks noChangeShapeType="1"/>
          </xdr:cNvSpPr>
        </xdr:nvSpPr>
        <xdr:spPr bwMode="auto">
          <a:xfrm flipH="1">
            <a:off x="870" y="202"/>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58" name="Text Box 32">
            <a:extLst>
              <a:ext uri="{FF2B5EF4-FFF2-40B4-BE49-F238E27FC236}">
                <a16:creationId xmlns:a16="http://schemas.microsoft.com/office/drawing/2014/main" id="{42634E74-437B-DBE6-3B12-D40F1C1CAA96}"/>
              </a:ext>
            </a:extLst>
          </xdr:cNvPr>
          <xdr:cNvSpPr txBox="1">
            <a:spLocks noChangeArrowheads="1"/>
          </xdr:cNvSpPr>
        </xdr:nvSpPr>
        <xdr:spPr bwMode="auto">
          <a:xfrm>
            <a:off x="908" y="180"/>
            <a:ext cx="22"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a</a:t>
            </a:r>
          </a:p>
        </xdr:txBody>
      </xdr:sp>
      <xdr:sp macro="" textlink="">
        <xdr:nvSpPr>
          <xdr:cNvPr id="59" name="Freeform 33">
            <a:extLst>
              <a:ext uri="{FF2B5EF4-FFF2-40B4-BE49-F238E27FC236}">
                <a16:creationId xmlns:a16="http://schemas.microsoft.com/office/drawing/2014/main" id="{AC2773BE-3C09-C4DE-CE13-75BEE97C9084}"/>
              </a:ext>
            </a:extLst>
          </xdr:cNvPr>
          <xdr:cNvSpPr>
            <a:spLocks/>
          </xdr:cNvSpPr>
        </xdr:nvSpPr>
        <xdr:spPr bwMode="auto">
          <a:xfrm flipH="1">
            <a:off x="696" y="167"/>
            <a:ext cx="116" cy="89"/>
          </a:xfrm>
          <a:custGeom>
            <a:avLst/>
            <a:gdLst>
              <a:gd name="T0" fmla="*/ 0 w 60"/>
              <a:gd name="T1" fmla="*/ 0 h 185"/>
              <a:gd name="T2" fmla="*/ 0 w 60"/>
              <a:gd name="T3" fmla="*/ 2 h 185"/>
              <a:gd name="T4" fmla="*/ 3128 w 60"/>
              <a:gd name="T5" fmla="*/ 2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60" name="Line 34">
            <a:extLst>
              <a:ext uri="{FF2B5EF4-FFF2-40B4-BE49-F238E27FC236}">
                <a16:creationId xmlns:a16="http://schemas.microsoft.com/office/drawing/2014/main" id="{89D1BE45-4734-B34E-70AD-5CAFB58C8515}"/>
              </a:ext>
            </a:extLst>
          </xdr:cNvPr>
          <xdr:cNvSpPr>
            <a:spLocks noChangeShapeType="1"/>
          </xdr:cNvSpPr>
        </xdr:nvSpPr>
        <xdr:spPr bwMode="auto">
          <a:xfrm>
            <a:off x="713" y="234"/>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61" name="Text Box 35">
            <a:extLst>
              <a:ext uri="{FF2B5EF4-FFF2-40B4-BE49-F238E27FC236}">
                <a16:creationId xmlns:a16="http://schemas.microsoft.com/office/drawing/2014/main" id="{69D48BA3-E001-E0AA-7741-BA1DC5A4AB20}"/>
              </a:ext>
            </a:extLst>
          </xdr:cNvPr>
          <xdr:cNvSpPr txBox="1">
            <a:spLocks noChangeArrowheads="1"/>
          </xdr:cNvSpPr>
        </xdr:nvSpPr>
        <xdr:spPr bwMode="auto">
          <a:xfrm>
            <a:off x="686" y="223"/>
            <a:ext cx="23"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p</a:t>
            </a:r>
          </a:p>
        </xdr:txBody>
      </xdr:sp>
      <xdr:sp macro="" textlink="">
        <xdr:nvSpPr>
          <xdr:cNvPr id="62" name="Rectangle 38">
            <a:extLst>
              <a:ext uri="{FF2B5EF4-FFF2-40B4-BE49-F238E27FC236}">
                <a16:creationId xmlns:a16="http://schemas.microsoft.com/office/drawing/2014/main" id="{13389816-9C52-6EC4-003B-FAF18F2FFA93}"/>
              </a:ext>
            </a:extLst>
          </xdr:cNvPr>
          <xdr:cNvSpPr>
            <a:spLocks noChangeArrowheads="1"/>
          </xdr:cNvSpPr>
        </xdr:nvSpPr>
        <xdr:spPr bwMode="auto">
          <a:xfrm>
            <a:off x="978" y="54"/>
            <a:ext cx="34" cy="197"/>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63" name="Line 39">
            <a:extLst>
              <a:ext uri="{FF2B5EF4-FFF2-40B4-BE49-F238E27FC236}">
                <a16:creationId xmlns:a16="http://schemas.microsoft.com/office/drawing/2014/main" id="{085F909B-7FBE-BA05-C13F-002057E8A031}"/>
              </a:ext>
            </a:extLst>
          </xdr:cNvPr>
          <xdr:cNvSpPr>
            <a:spLocks noChangeShapeType="1"/>
          </xdr:cNvSpPr>
        </xdr:nvSpPr>
        <xdr:spPr bwMode="auto">
          <a:xfrm flipH="1">
            <a:off x="984" y="155"/>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096" name="Text Box 40">
            <a:extLst>
              <a:ext uri="{FF2B5EF4-FFF2-40B4-BE49-F238E27FC236}">
                <a16:creationId xmlns:a16="http://schemas.microsoft.com/office/drawing/2014/main" id="{018E78D9-D8FA-E8F4-9BE9-0F26F9E80A71}"/>
              </a:ext>
            </a:extLst>
          </xdr:cNvPr>
          <xdr:cNvSpPr txBox="1">
            <a:spLocks noChangeArrowheads="1"/>
          </xdr:cNvSpPr>
        </xdr:nvSpPr>
        <xdr:spPr bwMode="auto">
          <a:xfrm>
            <a:off x="1019" y="129"/>
            <a:ext cx="38"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q</a:t>
            </a:r>
          </a:p>
        </xdr:txBody>
      </xdr:sp>
      <xdr:sp macro="" textlink="">
        <xdr:nvSpPr>
          <xdr:cNvPr id="4098" name="Line 41">
            <a:extLst>
              <a:ext uri="{FF2B5EF4-FFF2-40B4-BE49-F238E27FC236}">
                <a16:creationId xmlns:a16="http://schemas.microsoft.com/office/drawing/2014/main" id="{94B4484B-5016-C419-ED57-6AF7D990BB1F}"/>
              </a:ext>
            </a:extLst>
          </xdr:cNvPr>
          <xdr:cNvSpPr>
            <a:spLocks noChangeShapeType="1"/>
          </xdr:cNvSpPr>
        </xdr:nvSpPr>
        <xdr:spPr bwMode="auto">
          <a:xfrm>
            <a:off x="766" y="76"/>
            <a:ext cx="56"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101" name="Line 42">
            <a:extLst>
              <a:ext uri="{FF2B5EF4-FFF2-40B4-BE49-F238E27FC236}">
                <a16:creationId xmlns:a16="http://schemas.microsoft.com/office/drawing/2014/main" id="{396DFB6D-C8E0-7163-2116-77C39D10CF72}"/>
              </a:ext>
            </a:extLst>
          </xdr:cNvPr>
          <xdr:cNvSpPr>
            <a:spLocks noChangeShapeType="1"/>
          </xdr:cNvSpPr>
        </xdr:nvSpPr>
        <xdr:spPr bwMode="auto">
          <a:xfrm rot="5400000">
            <a:off x="801" y="65"/>
            <a:ext cx="1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4102" name="Text Box 43">
            <a:extLst>
              <a:ext uri="{FF2B5EF4-FFF2-40B4-BE49-F238E27FC236}">
                <a16:creationId xmlns:a16="http://schemas.microsoft.com/office/drawing/2014/main" id="{A6585687-1C76-DB6E-DBDD-56A1992CEDD2}"/>
              </a:ext>
            </a:extLst>
          </xdr:cNvPr>
          <xdr:cNvSpPr txBox="1">
            <a:spLocks noChangeArrowheads="1"/>
          </xdr:cNvSpPr>
        </xdr:nvSpPr>
        <xdr:spPr bwMode="auto">
          <a:xfrm>
            <a:off x="789" y="53"/>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0" tIns="18288" rIns="27432" bIns="0" anchor="t" upright="1">
            <a:spAutoFit/>
          </a:bodyPr>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a</a:t>
            </a:r>
          </a:p>
        </xdr:txBody>
      </xdr:sp>
    </xdr:grpSp>
    <xdr:clientData/>
  </xdr:twoCellAnchor>
  <xdr:twoCellAnchor>
    <xdr:from>
      <xdr:col>5</xdr:col>
      <xdr:colOff>0</xdr:colOff>
      <xdr:row>9</xdr:row>
      <xdr:rowOff>0</xdr:rowOff>
    </xdr:from>
    <xdr:to>
      <xdr:col>5</xdr:col>
      <xdr:colOff>594360</xdr:colOff>
      <xdr:row>11</xdr:row>
      <xdr:rowOff>26854</xdr:rowOff>
    </xdr:to>
    <xdr:sp macro="[0]!ThisWorkbook.Solve_d_DA1_1" textlink="">
      <xdr:nvSpPr>
        <xdr:cNvPr id="4105" name="Rectangle 4104">
          <a:extLst>
            <a:ext uri="{FF2B5EF4-FFF2-40B4-BE49-F238E27FC236}">
              <a16:creationId xmlns:a16="http://schemas.microsoft.com/office/drawing/2014/main" id="{BD95EBEC-0149-42B0-AFF2-CA31EB067999}"/>
            </a:ext>
          </a:extLst>
        </xdr:cNvPr>
        <xdr:cNvSpPr/>
      </xdr:nvSpPr>
      <xdr:spPr>
        <a:xfrm>
          <a:off x="3000375" y="1457325"/>
          <a:ext cx="594360" cy="350704"/>
        </a:xfrm>
        <a:prstGeom prst="rect">
          <a:avLst/>
        </a:prstGeom>
        <a:solidFill>
          <a:srgbClr val="FFCC99"/>
        </a:solidFill>
        <a:ln w="9525" cap="flat" cmpd="sng" algn="ctr">
          <a:noFill/>
          <a:prstDash val="soli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Solve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xdr:colOff>
      <xdr:row>0</xdr:row>
      <xdr:rowOff>9525</xdr:rowOff>
    </xdr:from>
    <xdr:to>
      <xdr:col>2</xdr:col>
      <xdr:colOff>180975</xdr:colOff>
      <xdr:row>2</xdr:row>
      <xdr:rowOff>142875</xdr:rowOff>
    </xdr:to>
    <xdr:pic>
      <xdr:nvPicPr>
        <xdr:cNvPr id="2" name="Picture 1">
          <a:extLst>
            <a:ext uri="{FF2B5EF4-FFF2-40B4-BE49-F238E27FC236}">
              <a16:creationId xmlns:a16="http://schemas.microsoft.com/office/drawing/2014/main" id="{6464824F-6B33-422C-89FB-F0DC7ED7D5C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525" y="9525"/>
          <a:ext cx="1371600" cy="457200"/>
        </a:xfrm>
        <a:prstGeom prst="rect">
          <a:avLst/>
        </a:prstGeom>
      </xdr:spPr>
    </xdr:pic>
    <xdr:clientData/>
  </xdr:twoCellAnchor>
  <xdr:twoCellAnchor editAs="absolute">
    <xdr:from>
      <xdr:col>6</xdr:col>
      <xdr:colOff>591885</xdr:colOff>
      <xdr:row>7</xdr:row>
      <xdr:rowOff>37916</xdr:rowOff>
    </xdr:from>
    <xdr:to>
      <xdr:col>10</xdr:col>
      <xdr:colOff>561475</xdr:colOff>
      <xdr:row>19</xdr:row>
      <xdr:rowOff>165435</xdr:rowOff>
    </xdr:to>
    <xdr:grpSp>
      <xdr:nvGrpSpPr>
        <xdr:cNvPr id="3" name="Group 44">
          <a:extLst>
            <a:ext uri="{FF2B5EF4-FFF2-40B4-BE49-F238E27FC236}">
              <a16:creationId xmlns:a16="http://schemas.microsoft.com/office/drawing/2014/main" id="{D5E416B3-4C02-48C2-927E-B689735B26F9}"/>
            </a:ext>
          </a:extLst>
        </xdr:cNvPr>
        <xdr:cNvGrpSpPr>
          <a:grpSpLocks noChangeAspect="1"/>
        </xdr:cNvGrpSpPr>
      </xdr:nvGrpSpPr>
      <xdr:grpSpPr bwMode="auto">
        <a:xfrm>
          <a:off x="4211385" y="1149166"/>
          <a:ext cx="2382590" cy="2159519"/>
          <a:chOff x="674" y="4"/>
          <a:chExt cx="383" cy="297"/>
        </a:xfrm>
      </xdr:grpSpPr>
      <xdr:sp macro="" textlink="">
        <xdr:nvSpPr>
          <xdr:cNvPr id="4" name="Rectangle 3">
            <a:extLst>
              <a:ext uri="{FF2B5EF4-FFF2-40B4-BE49-F238E27FC236}">
                <a16:creationId xmlns:a16="http://schemas.microsoft.com/office/drawing/2014/main" id="{FBB03299-DE99-CA20-0CE5-FF9B0E55D990}"/>
              </a:ext>
            </a:extLst>
          </xdr:cNvPr>
          <xdr:cNvSpPr>
            <a:spLocks noChangeArrowheads="1"/>
          </xdr:cNvSpPr>
        </xdr:nvSpPr>
        <xdr:spPr bwMode="auto">
          <a:xfrm>
            <a:off x="674" y="8"/>
            <a:ext cx="375" cy="293"/>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7" name="Text Box 4">
            <a:extLst>
              <a:ext uri="{FF2B5EF4-FFF2-40B4-BE49-F238E27FC236}">
                <a16:creationId xmlns:a16="http://schemas.microsoft.com/office/drawing/2014/main" id="{3DC79C88-D7B3-9008-30BC-E9520085ACAB}"/>
              </a:ext>
            </a:extLst>
          </xdr:cNvPr>
          <xdr:cNvSpPr txBox="1">
            <a:spLocks noChangeArrowheads="1"/>
          </xdr:cNvSpPr>
        </xdr:nvSpPr>
        <xdr:spPr bwMode="auto">
          <a:xfrm>
            <a:off x="843" y="4"/>
            <a:ext cx="96"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surcharge, q</a:t>
            </a:r>
          </a:p>
        </xdr:txBody>
      </xdr:sp>
      <xdr:sp macro="" textlink="">
        <xdr:nvSpPr>
          <xdr:cNvPr id="8" name="Text Box 5">
            <a:extLst>
              <a:ext uri="{FF2B5EF4-FFF2-40B4-BE49-F238E27FC236}">
                <a16:creationId xmlns:a16="http://schemas.microsoft.com/office/drawing/2014/main" id="{1464B158-BE44-E772-2703-FEBAC593F873}"/>
              </a:ext>
            </a:extLst>
          </xdr:cNvPr>
          <xdr:cNvSpPr txBox="1">
            <a:spLocks noChangeArrowheads="1"/>
          </xdr:cNvSpPr>
        </xdr:nvSpPr>
        <xdr:spPr bwMode="auto">
          <a:xfrm>
            <a:off x="740" y="105"/>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0" tIns="18288" rIns="27432" bIns="0" anchor="t" upright="1">
            <a:spAutoFit/>
          </a:bodyPr>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h</a:t>
            </a:r>
          </a:p>
        </xdr:txBody>
      </xdr:sp>
      <xdr:sp macro="" textlink="">
        <xdr:nvSpPr>
          <xdr:cNvPr id="9" name="Line 6">
            <a:extLst>
              <a:ext uri="{FF2B5EF4-FFF2-40B4-BE49-F238E27FC236}">
                <a16:creationId xmlns:a16="http://schemas.microsoft.com/office/drawing/2014/main" id="{AA526ED7-4B78-3BA2-4EFB-988532BD86FD}"/>
              </a:ext>
            </a:extLst>
          </xdr:cNvPr>
          <xdr:cNvSpPr>
            <a:spLocks noChangeShapeType="1"/>
          </xdr:cNvSpPr>
        </xdr:nvSpPr>
        <xdr:spPr bwMode="auto">
          <a:xfrm rot="5400000">
            <a:off x="706" y="112"/>
            <a:ext cx="108"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10" name="Line 7">
            <a:extLst>
              <a:ext uri="{FF2B5EF4-FFF2-40B4-BE49-F238E27FC236}">
                <a16:creationId xmlns:a16="http://schemas.microsoft.com/office/drawing/2014/main" id="{4307CC89-7688-0735-E471-7BDA130BCDB0}"/>
              </a:ext>
            </a:extLst>
          </xdr:cNvPr>
          <xdr:cNvSpPr>
            <a:spLocks noChangeShapeType="1"/>
          </xdr:cNvSpPr>
        </xdr:nvSpPr>
        <xdr:spPr bwMode="auto">
          <a:xfrm>
            <a:off x="725" y="166"/>
            <a:ext cx="101"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none" w="sm" len="med"/>
          </a:ln>
          <a:extLst>
            <a:ext uri="{909E8E84-426E-40DD-AFC4-6F175D3DCCD1}">
              <a14:hiddenFill xmlns:a14="http://schemas.microsoft.com/office/drawing/2010/main">
                <a:noFill/>
              </a14:hiddenFill>
            </a:ext>
          </a:extLst>
        </xdr:spPr>
      </xdr:sp>
      <xdr:sp macro="" textlink="">
        <xdr:nvSpPr>
          <xdr:cNvPr id="11" name="Line 8">
            <a:extLst>
              <a:ext uri="{FF2B5EF4-FFF2-40B4-BE49-F238E27FC236}">
                <a16:creationId xmlns:a16="http://schemas.microsoft.com/office/drawing/2014/main" id="{6D6FB822-15BD-F98A-6402-E2E2DFCEBD74}"/>
              </a:ext>
            </a:extLst>
          </xdr:cNvPr>
          <xdr:cNvSpPr>
            <a:spLocks noChangeShapeType="1"/>
          </xdr:cNvSpPr>
        </xdr:nvSpPr>
        <xdr:spPr bwMode="auto">
          <a:xfrm>
            <a:off x="89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2" name="Line 9">
            <a:extLst>
              <a:ext uri="{FF2B5EF4-FFF2-40B4-BE49-F238E27FC236}">
                <a16:creationId xmlns:a16="http://schemas.microsoft.com/office/drawing/2014/main" id="{CBBE9EF5-2401-92A4-337E-8C6793B8CD6F}"/>
              </a:ext>
            </a:extLst>
          </xdr:cNvPr>
          <xdr:cNvSpPr>
            <a:spLocks noChangeShapeType="1"/>
          </xdr:cNvSpPr>
        </xdr:nvSpPr>
        <xdr:spPr bwMode="auto">
          <a:xfrm>
            <a:off x="90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3" name="Line 10">
            <a:extLst>
              <a:ext uri="{FF2B5EF4-FFF2-40B4-BE49-F238E27FC236}">
                <a16:creationId xmlns:a16="http://schemas.microsoft.com/office/drawing/2014/main" id="{669A9DB7-6134-AC61-A547-0EEDA2F7B3C6}"/>
              </a:ext>
            </a:extLst>
          </xdr:cNvPr>
          <xdr:cNvSpPr>
            <a:spLocks noChangeShapeType="1"/>
          </xdr:cNvSpPr>
        </xdr:nvSpPr>
        <xdr:spPr bwMode="auto">
          <a:xfrm>
            <a:off x="91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4" name="Line 11">
            <a:extLst>
              <a:ext uri="{FF2B5EF4-FFF2-40B4-BE49-F238E27FC236}">
                <a16:creationId xmlns:a16="http://schemas.microsoft.com/office/drawing/2014/main" id="{F1EFB07D-7AE6-51C8-24CC-AFD1CAA2F30F}"/>
              </a:ext>
            </a:extLst>
          </xdr:cNvPr>
          <xdr:cNvSpPr>
            <a:spLocks noChangeShapeType="1"/>
          </xdr:cNvSpPr>
        </xdr:nvSpPr>
        <xdr:spPr bwMode="auto">
          <a:xfrm>
            <a:off x="92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5" name="Line 12">
            <a:extLst>
              <a:ext uri="{FF2B5EF4-FFF2-40B4-BE49-F238E27FC236}">
                <a16:creationId xmlns:a16="http://schemas.microsoft.com/office/drawing/2014/main" id="{40E1280B-BDB9-D284-9968-51E09A630B51}"/>
              </a:ext>
            </a:extLst>
          </xdr:cNvPr>
          <xdr:cNvSpPr>
            <a:spLocks noChangeShapeType="1"/>
          </xdr:cNvSpPr>
        </xdr:nvSpPr>
        <xdr:spPr bwMode="auto">
          <a:xfrm>
            <a:off x="934"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16" name="Line 13">
            <a:extLst>
              <a:ext uri="{FF2B5EF4-FFF2-40B4-BE49-F238E27FC236}">
                <a16:creationId xmlns:a16="http://schemas.microsoft.com/office/drawing/2014/main" id="{82BF6970-1D91-858B-F466-BCA075ACEAD6}"/>
              </a:ext>
            </a:extLst>
          </xdr:cNvPr>
          <xdr:cNvSpPr>
            <a:spLocks noChangeShapeType="1"/>
          </xdr:cNvSpPr>
        </xdr:nvSpPr>
        <xdr:spPr bwMode="auto">
          <a:xfrm>
            <a:off x="826" y="53"/>
            <a:ext cx="19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 name="Line 16">
            <a:extLst>
              <a:ext uri="{FF2B5EF4-FFF2-40B4-BE49-F238E27FC236}">
                <a16:creationId xmlns:a16="http://schemas.microsoft.com/office/drawing/2014/main" id="{C89161BE-8AAA-210A-4F3A-34C758470E56}"/>
              </a:ext>
            </a:extLst>
          </xdr:cNvPr>
          <xdr:cNvSpPr>
            <a:spLocks noChangeShapeType="1"/>
          </xdr:cNvSpPr>
        </xdr:nvSpPr>
        <xdr:spPr bwMode="auto">
          <a:xfrm rot="5400000">
            <a:off x="725" y="154"/>
            <a:ext cx="201"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type="none" w="sm" len="med"/>
            <a:tailEnd type="none" w="sm" len="med"/>
          </a:ln>
          <a:extLst>
            <a:ext uri="{909E8E84-426E-40DD-AFC4-6F175D3DCCD1}">
              <a14:hiddenFill xmlns:a14="http://schemas.microsoft.com/office/drawing/2010/main">
                <a:noFill/>
              </a14:hiddenFill>
            </a:ext>
          </a:extLst>
        </xdr:spPr>
      </xdr:sp>
      <xdr:sp macro="" textlink="">
        <xdr:nvSpPr>
          <xdr:cNvPr id="19" name="Line 22">
            <a:extLst>
              <a:ext uri="{FF2B5EF4-FFF2-40B4-BE49-F238E27FC236}">
                <a16:creationId xmlns:a16="http://schemas.microsoft.com/office/drawing/2014/main" id="{46ECCAF9-98B5-F7B1-F8E8-3D2BA4CE67C9}"/>
              </a:ext>
            </a:extLst>
          </xdr:cNvPr>
          <xdr:cNvSpPr>
            <a:spLocks noChangeShapeType="1"/>
          </xdr:cNvSpPr>
        </xdr:nvSpPr>
        <xdr:spPr bwMode="auto">
          <a:xfrm rot="5400000">
            <a:off x="792" y="209"/>
            <a:ext cx="8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20" name="Text Box 23">
            <a:extLst>
              <a:ext uri="{FF2B5EF4-FFF2-40B4-BE49-F238E27FC236}">
                <a16:creationId xmlns:a16="http://schemas.microsoft.com/office/drawing/2014/main" id="{5A335F7F-1C3F-29B4-C2D4-CD669DE4E2FF}"/>
              </a:ext>
            </a:extLst>
          </xdr:cNvPr>
          <xdr:cNvSpPr txBox="1">
            <a:spLocks noChangeArrowheads="1"/>
          </xdr:cNvSpPr>
        </xdr:nvSpPr>
        <xdr:spPr bwMode="auto">
          <a:xfrm>
            <a:off x="834" y="210"/>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d</a:t>
            </a:r>
          </a:p>
        </xdr:txBody>
      </xdr:sp>
      <xdr:sp macro="" textlink="">
        <xdr:nvSpPr>
          <xdr:cNvPr id="22" name="Line 24">
            <a:extLst>
              <a:ext uri="{FF2B5EF4-FFF2-40B4-BE49-F238E27FC236}">
                <a16:creationId xmlns:a16="http://schemas.microsoft.com/office/drawing/2014/main" id="{0ED98F3D-A2AE-DB71-E379-17C7E081155D}"/>
              </a:ext>
            </a:extLst>
          </xdr:cNvPr>
          <xdr:cNvSpPr>
            <a:spLocks noChangeShapeType="1"/>
          </xdr:cNvSpPr>
        </xdr:nvSpPr>
        <xdr:spPr bwMode="auto">
          <a:xfrm>
            <a:off x="847"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23" name="Line 25">
            <a:extLst>
              <a:ext uri="{FF2B5EF4-FFF2-40B4-BE49-F238E27FC236}">
                <a16:creationId xmlns:a16="http://schemas.microsoft.com/office/drawing/2014/main" id="{79129BC0-80EF-5411-FC22-43BB79F22629}"/>
              </a:ext>
            </a:extLst>
          </xdr:cNvPr>
          <xdr:cNvSpPr>
            <a:spLocks noChangeShapeType="1"/>
          </xdr:cNvSpPr>
        </xdr:nvSpPr>
        <xdr:spPr bwMode="auto">
          <a:xfrm>
            <a:off x="85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24" name="Line 26">
            <a:extLst>
              <a:ext uri="{FF2B5EF4-FFF2-40B4-BE49-F238E27FC236}">
                <a16:creationId xmlns:a16="http://schemas.microsoft.com/office/drawing/2014/main" id="{D1E9CF6C-6DAF-3CF8-9D12-D95FA33E92B9}"/>
              </a:ext>
            </a:extLst>
          </xdr:cNvPr>
          <xdr:cNvSpPr>
            <a:spLocks noChangeShapeType="1"/>
          </xdr:cNvSpPr>
        </xdr:nvSpPr>
        <xdr:spPr bwMode="auto">
          <a:xfrm>
            <a:off x="866"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25" name="Line 27">
            <a:extLst>
              <a:ext uri="{FF2B5EF4-FFF2-40B4-BE49-F238E27FC236}">
                <a16:creationId xmlns:a16="http://schemas.microsoft.com/office/drawing/2014/main" id="{8AFC8073-5575-85E8-E8CA-1759BF44F5CF}"/>
              </a:ext>
            </a:extLst>
          </xdr:cNvPr>
          <xdr:cNvSpPr>
            <a:spLocks noChangeShapeType="1"/>
          </xdr:cNvSpPr>
        </xdr:nvSpPr>
        <xdr:spPr bwMode="auto">
          <a:xfrm>
            <a:off x="87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26" name="Line 28">
            <a:extLst>
              <a:ext uri="{FF2B5EF4-FFF2-40B4-BE49-F238E27FC236}">
                <a16:creationId xmlns:a16="http://schemas.microsoft.com/office/drawing/2014/main" id="{8CB64A12-49B3-A874-DBBE-79E93D53F775}"/>
              </a:ext>
            </a:extLst>
          </xdr:cNvPr>
          <xdr:cNvSpPr>
            <a:spLocks noChangeShapeType="1"/>
          </xdr:cNvSpPr>
        </xdr:nvSpPr>
        <xdr:spPr bwMode="auto">
          <a:xfrm>
            <a:off x="885" y="23"/>
            <a:ext cx="0" cy="3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27" name="Freeform 30">
            <a:extLst>
              <a:ext uri="{FF2B5EF4-FFF2-40B4-BE49-F238E27FC236}">
                <a16:creationId xmlns:a16="http://schemas.microsoft.com/office/drawing/2014/main" id="{82E7388E-D6DD-02CE-7D31-A909ABD98674}"/>
              </a:ext>
            </a:extLst>
          </xdr:cNvPr>
          <xdr:cNvSpPr>
            <a:spLocks/>
          </xdr:cNvSpPr>
        </xdr:nvSpPr>
        <xdr:spPr bwMode="auto">
          <a:xfrm>
            <a:off x="853" y="53"/>
            <a:ext cx="69" cy="199"/>
          </a:xfrm>
          <a:custGeom>
            <a:avLst/>
            <a:gdLst>
              <a:gd name="T0" fmla="*/ 0 w 60"/>
              <a:gd name="T1" fmla="*/ 0 h 185"/>
              <a:gd name="T2" fmla="*/ 0 w 60"/>
              <a:gd name="T3" fmla="*/ 286 h 185"/>
              <a:gd name="T4" fmla="*/ 139 w 60"/>
              <a:gd name="T5" fmla="*/ 286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28" name="Line 31">
            <a:extLst>
              <a:ext uri="{FF2B5EF4-FFF2-40B4-BE49-F238E27FC236}">
                <a16:creationId xmlns:a16="http://schemas.microsoft.com/office/drawing/2014/main" id="{256FDFA2-7F33-4EF0-2F5C-8AF0823ECC07}"/>
              </a:ext>
            </a:extLst>
          </xdr:cNvPr>
          <xdr:cNvSpPr>
            <a:spLocks noChangeShapeType="1"/>
          </xdr:cNvSpPr>
        </xdr:nvSpPr>
        <xdr:spPr bwMode="auto">
          <a:xfrm flipH="1">
            <a:off x="870" y="202"/>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30" name="Text Box 32">
            <a:extLst>
              <a:ext uri="{FF2B5EF4-FFF2-40B4-BE49-F238E27FC236}">
                <a16:creationId xmlns:a16="http://schemas.microsoft.com/office/drawing/2014/main" id="{7A6E0F84-3D8D-230E-73BB-6418AE469647}"/>
              </a:ext>
            </a:extLst>
          </xdr:cNvPr>
          <xdr:cNvSpPr txBox="1">
            <a:spLocks noChangeArrowheads="1"/>
          </xdr:cNvSpPr>
        </xdr:nvSpPr>
        <xdr:spPr bwMode="auto">
          <a:xfrm>
            <a:off x="908" y="180"/>
            <a:ext cx="22"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sp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a</a:t>
            </a:r>
          </a:p>
        </xdr:txBody>
      </xdr:sp>
      <xdr:sp macro="" textlink="">
        <xdr:nvSpPr>
          <xdr:cNvPr id="31" name="Freeform 33">
            <a:extLst>
              <a:ext uri="{FF2B5EF4-FFF2-40B4-BE49-F238E27FC236}">
                <a16:creationId xmlns:a16="http://schemas.microsoft.com/office/drawing/2014/main" id="{5CDA9FA5-ABEB-C30F-D64C-DBD2CF0CE3A7}"/>
              </a:ext>
            </a:extLst>
          </xdr:cNvPr>
          <xdr:cNvSpPr>
            <a:spLocks/>
          </xdr:cNvSpPr>
        </xdr:nvSpPr>
        <xdr:spPr bwMode="auto">
          <a:xfrm flipH="1">
            <a:off x="696" y="167"/>
            <a:ext cx="116" cy="89"/>
          </a:xfrm>
          <a:custGeom>
            <a:avLst/>
            <a:gdLst>
              <a:gd name="T0" fmla="*/ 0 w 60"/>
              <a:gd name="T1" fmla="*/ 0 h 185"/>
              <a:gd name="T2" fmla="*/ 0 w 60"/>
              <a:gd name="T3" fmla="*/ 2 h 185"/>
              <a:gd name="T4" fmla="*/ 3128 w 60"/>
              <a:gd name="T5" fmla="*/ 2 h 185"/>
              <a:gd name="T6" fmla="*/ 0 w 60"/>
              <a:gd name="T7" fmla="*/ 0 h 185"/>
              <a:gd name="T8" fmla="*/ 0 60000 65536"/>
              <a:gd name="T9" fmla="*/ 0 60000 65536"/>
              <a:gd name="T10" fmla="*/ 0 60000 65536"/>
              <a:gd name="T11" fmla="*/ 0 60000 65536"/>
            </a:gdLst>
            <a:ahLst/>
            <a:cxnLst>
              <a:cxn ang="T8">
                <a:pos x="T0" y="T1"/>
              </a:cxn>
              <a:cxn ang="T9">
                <a:pos x="T2" y="T3"/>
              </a:cxn>
              <a:cxn ang="T10">
                <a:pos x="T4" y="T5"/>
              </a:cxn>
              <a:cxn ang="T11">
                <a:pos x="T6" y="T7"/>
              </a:cxn>
            </a:cxnLst>
            <a:rect l="0" t="0" r="r" b="b"/>
            <a:pathLst>
              <a:path w="60" h="185">
                <a:moveTo>
                  <a:pt x="0" y="0"/>
                </a:moveTo>
                <a:lnTo>
                  <a:pt x="0" y="185"/>
                </a:lnTo>
                <a:lnTo>
                  <a:pt x="60" y="185"/>
                </a:lnTo>
                <a:lnTo>
                  <a:pt x="0" y="0"/>
                </a:lnTo>
                <a:close/>
              </a:path>
            </a:pathLst>
          </a:cu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33" name="Line 34">
            <a:extLst>
              <a:ext uri="{FF2B5EF4-FFF2-40B4-BE49-F238E27FC236}">
                <a16:creationId xmlns:a16="http://schemas.microsoft.com/office/drawing/2014/main" id="{E37ACF49-474E-25B2-C34D-17FB46F83BAA}"/>
              </a:ext>
            </a:extLst>
          </xdr:cNvPr>
          <xdr:cNvSpPr>
            <a:spLocks noChangeShapeType="1"/>
          </xdr:cNvSpPr>
        </xdr:nvSpPr>
        <xdr:spPr bwMode="auto">
          <a:xfrm>
            <a:off x="713" y="234"/>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34" name="Text Box 35">
            <a:extLst>
              <a:ext uri="{FF2B5EF4-FFF2-40B4-BE49-F238E27FC236}">
                <a16:creationId xmlns:a16="http://schemas.microsoft.com/office/drawing/2014/main" id="{3BF39E33-5A80-0E70-9850-FF64157C26B8}"/>
              </a:ext>
            </a:extLst>
          </xdr:cNvPr>
          <xdr:cNvSpPr txBox="1">
            <a:spLocks noChangeArrowheads="1"/>
          </xdr:cNvSpPr>
        </xdr:nvSpPr>
        <xdr:spPr bwMode="auto">
          <a:xfrm>
            <a:off x="686" y="223"/>
            <a:ext cx="23"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p</a:t>
            </a:r>
          </a:p>
        </xdr:txBody>
      </xdr:sp>
      <xdr:sp macro="" textlink="">
        <xdr:nvSpPr>
          <xdr:cNvPr id="36" name="Rectangle 38">
            <a:extLst>
              <a:ext uri="{FF2B5EF4-FFF2-40B4-BE49-F238E27FC236}">
                <a16:creationId xmlns:a16="http://schemas.microsoft.com/office/drawing/2014/main" id="{8DE96B3D-3987-EAF6-24B1-751308E4A147}"/>
              </a:ext>
            </a:extLst>
          </xdr:cNvPr>
          <xdr:cNvSpPr>
            <a:spLocks noChangeArrowheads="1"/>
          </xdr:cNvSpPr>
        </xdr:nvSpPr>
        <xdr:spPr bwMode="auto">
          <a:xfrm>
            <a:off x="978" y="54"/>
            <a:ext cx="34" cy="197"/>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sp macro="" textlink="">
        <xdr:nvSpPr>
          <xdr:cNvPr id="37" name="Line 39">
            <a:extLst>
              <a:ext uri="{FF2B5EF4-FFF2-40B4-BE49-F238E27FC236}">
                <a16:creationId xmlns:a16="http://schemas.microsoft.com/office/drawing/2014/main" id="{F9248654-B12F-2DBF-DD50-A9EC66313F5C}"/>
              </a:ext>
            </a:extLst>
          </xdr:cNvPr>
          <xdr:cNvSpPr>
            <a:spLocks noChangeShapeType="1"/>
          </xdr:cNvSpPr>
        </xdr:nvSpPr>
        <xdr:spPr bwMode="auto">
          <a:xfrm flipH="1">
            <a:off x="984" y="155"/>
            <a:ext cx="5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39" name="Text Box 40">
            <a:extLst>
              <a:ext uri="{FF2B5EF4-FFF2-40B4-BE49-F238E27FC236}">
                <a16:creationId xmlns:a16="http://schemas.microsoft.com/office/drawing/2014/main" id="{EEA9B32E-3FD5-1AD7-BE80-5D8C9D943B63}"/>
              </a:ext>
            </a:extLst>
          </xdr:cNvPr>
          <xdr:cNvSpPr txBox="1">
            <a:spLocks noChangeArrowheads="1"/>
          </xdr:cNvSpPr>
        </xdr:nvSpPr>
        <xdr:spPr bwMode="auto">
          <a:xfrm>
            <a:off x="1019" y="129"/>
            <a:ext cx="38" cy="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27432" tIns="18288" rIns="0" bIns="0" anchor="t" upright="1">
            <a:noAutofit/>
          </a:bodyPr>
          <a:lstStyle/>
          <a:p>
            <a:pPr marL="0" marR="0" lvl="0" indent="0" algn="l"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P</a:t>
            </a:r>
            <a:r>
              <a:rPr kumimoji="0" lang="en-US" sz="800" b="0" i="0" u="none" strike="noStrike" kern="0" cap="none" spc="0" normalizeH="0" baseline="-25000" noProof="0">
                <a:ln>
                  <a:noFill/>
                </a:ln>
                <a:solidFill>
                  <a:srgbClr val="000000"/>
                </a:solidFill>
                <a:effectLst/>
                <a:uLnTx/>
                <a:uFillTx/>
                <a:latin typeface="Arial"/>
                <a:ea typeface="Arial"/>
                <a:cs typeface="Arial"/>
              </a:rPr>
              <a:t>q</a:t>
            </a:r>
          </a:p>
        </xdr:txBody>
      </xdr:sp>
      <xdr:sp macro="" textlink="">
        <xdr:nvSpPr>
          <xdr:cNvPr id="40" name="Line 41">
            <a:extLst>
              <a:ext uri="{FF2B5EF4-FFF2-40B4-BE49-F238E27FC236}">
                <a16:creationId xmlns:a16="http://schemas.microsoft.com/office/drawing/2014/main" id="{4FFC4CB3-F527-06D1-198D-B5A0AE764252}"/>
              </a:ext>
            </a:extLst>
          </xdr:cNvPr>
          <xdr:cNvSpPr>
            <a:spLocks noChangeShapeType="1"/>
          </xdr:cNvSpPr>
        </xdr:nvSpPr>
        <xdr:spPr bwMode="auto">
          <a:xfrm>
            <a:off x="766" y="76"/>
            <a:ext cx="56" cy="0"/>
          </a:xfrm>
          <a:prstGeom prst="line">
            <a:avLst/>
          </a:prstGeom>
          <a:noFill/>
          <a:ln w="2857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sp macro="" textlink="">
        <xdr:nvSpPr>
          <xdr:cNvPr id="41" name="Line 42">
            <a:extLst>
              <a:ext uri="{FF2B5EF4-FFF2-40B4-BE49-F238E27FC236}">
                <a16:creationId xmlns:a16="http://schemas.microsoft.com/office/drawing/2014/main" id="{92C17D7F-A7F4-7D86-86A2-BF40452CE211}"/>
              </a:ext>
            </a:extLst>
          </xdr:cNvPr>
          <xdr:cNvSpPr>
            <a:spLocks noChangeShapeType="1"/>
          </xdr:cNvSpPr>
        </xdr:nvSpPr>
        <xdr:spPr bwMode="auto">
          <a:xfrm rot="5400000">
            <a:off x="801" y="65"/>
            <a:ext cx="1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type="arrow" w="sm" len="med"/>
            <a:tailEnd type="arrow" w="sm" len="med"/>
          </a:ln>
          <a:extLst>
            <a:ext uri="{909E8E84-426E-40DD-AFC4-6F175D3DCCD1}">
              <a14:hiddenFill xmlns:a14="http://schemas.microsoft.com/office/drawing/2010/main">
                <a:noFill/>
              </a14:hiddenFill>
            </a:ext>
          </a:extLst>
        </xdr:spPr>
      </xdr:sp>
      <xdr:sp macro="" textlink="">
        <xdr:nvSpPr>
          <xdr:cNvPr id="42" name="Text Box 43">
            <a:extLst>
              <a:ext uri="{FF2B5EF4-FFF2-40B4-BE49-F238E27FC236}">
                <a16:creationId xmlns:a16="http://schemas.microsoft.com/office/drawing/2014/main" id="{47B54624-D30B-8061-F708-D86B45BCADE0}"/>
              </a:ext>
            </a:extLst>
          </xdr:cNvPr>
          <xdr:cNvSpPr txBox="1">
            <a:spLocks noChangeArrowheads="1"/>
          </xdr:cNvSpPr>
        </xdr:nvSpPr>
        <xdr:spPr bwMode="auto">
          <a:xfrm>
            <a:off x="789" y="53"/>
            <a:ext cx="14" cy="1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horzOverflow="clip" wrap="none" lIns="0" tIns="18288" rIns="27432" bIns="0" anchor="t" upright="1">
            <a:spAutoFit/>
          </a:bodyPr>
          <a:lstStyle/>
          <a:p>
            <a:pPr marL="0" marR="0" lvl="0" indent="0" algn="r" defTabSz="914400" rtl="0"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Arial"/>
                <a:ea typeface="Arial"/>
                <a:cs typeface="Arial"/>
              </a:rPr>
              <a:t>a</a:t>
            </a:r>
          </a:p>
        </xdr:txBody>
      </xdr:sp>
    </xdr:grpSp>
    <xdr:clientData/>
  </xdr:twoCellAnchor>
  <xdr:twoCellAnchor>
    <xdr:from>
      <xdr:col>5</xdr:col>
      <xdr:colOff>0</xdr:colOff>
      <xdr:row>9</xdr:row>
      <xdr:rowOff>0</xdr:rowOff>
    </xdr:from>
    <xdr:to>
      <xdr:col>5</xdr:col>
      <xdr:colOff>594360</xdr:colOff>
      <xdr:row>11</xdr:row>
      <xdr:rowOff>26854</xdr:rowOff>
    </xdr:to>
    <xdr:sp macro="[0]!ThisWorkbook.Solve_d_DA1_2" textlink="">
      <xdr:nvSpPr>
        <xdr:cNvPr id="43" name="Rectangle 42">
          <a:extLst>
            <a:ext uri="{FF2B5EF4-FFF2-40B4-BE49-F238E27FC236}">
              <a16:creationId xmlns:a16="http://schemas.microsoft.com/office/drawing/2014/main" id="{45FA067D-C287-4C0B-A4C0-6FD2BC31158B}"/>
            </a:ext>
          </a:extLst>
        </xdr:cNvPr>
        <xdr:cNvSpPr/>
      </xdr:nvSpPr>
      <xdr:spPr>
        <a:xfrm>
          <a:off x="3000375" y="1457325"/>
          <a:ext cx="594360" cy="350704"/>
        </a:xfrm>
        <a:prstGeom prst="rect">
          <a:avLst/>
        </a:prstGeom>
        <a:solidFill>
          <a:srgbClr val="FFCC99"/>
        </a:solidFill>
        <a:ln w="9525" cap="flat" cmpd="sng" algn="ctr">
          <a:noFill/>
          <a:prstDash val="soli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ysClr val="windowText" lastClr="000000"/>
              </a:solidFill>
              <a:effectLst/>
              <a:uLnTx/>
              <a:uFillTx/>
              <a:latin typeface="Calibri"/>
              <a:ea typeface="+mn-ea"/>
              <a:cs typeface="+mn-cs"/>
            </a:rPr>
            <a:t>Solve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A291BC-84DD-4B1A-B539-C96D4D1A4D60}">
  <sheetPr codeName="Sheet4"/>
  <dimension ref="A1:M68"/>
  <sheetViews>
    <sheetView tabSelected="1" zoomScaleNormal="100" workbookViewId="0">
      <selection activeCell="F50" sqref="F50"/>
    </sheetView>
  </sheetViews>
  <sheetFormatPr defaultColWidth="8.85546875" defaultRowHeight="12.75" x14ac:dyDescent="0.2"/>
  <cols>
    <col min="1" max="3" width="9" style="1" customWidth="1"/>
    <col min="4" max="4" width="9" style="11" customWidth="1"/>
    <col min="5" max="5" width="9" style="12" customWidth="1"/>
    <col min="6" max="6" width="9" style="11" customWidth="1"/>
    <col min="7" max="7" width="9" style="13" customWidth="1"/>
    <col min="8" max="11" width="9" style="1" customWidth="1"/>
    <col min="12" max="12" width="9.28515625" style="1" customWidth="1"/>
    <col min="13" max="13" width="18.28515625" style="1" customWidth="1"/>
    <col min="14" max="15" width="9.28515625" style="1" customWidth="1"/>
    <col min="16" max="16384" width="8.85546875" style="1"/>
  </cols>
  <sheetData>
    <row r="1" spans="1:12" ht="12.75" customHeight="1" x14ac:dyDescent="0.2">
      <c r="A1" s="135"/>
      <c r="B1" s="135"/>
      <c r="C1" s="136"/>
      <c r="D1" s="131" t="s">
        <v>13</v>
      </c>
      <c r="E1" s="137"/>
      <c r="F1" s="137"/>
      <c r="G1" s="137"/>
      <c r="H1" s="137"/>
      <c r="I1" s="132"/>
      <c r="J1" s="131" t="s">
        <v>14</v>
      </c>
      <c r="K1" s="132"/>
      <c r="L1" s="127"/>
    </row>
    <row r="2" spans="1:12" ht="12.75" customHeight="1" x14ac:dyDescent="0.2">
      <c r="A2" s="135"/>
      <c r="B2" s="135"/>
      <c r="C2" s="136"/>
      <c r="D2" s="2" t="s">
        <v>15</v>
      </c>
      <c r="E2" s="3"/>
      <c r="F2" s="3"/>
      <c r="G2" s="3"/>
      <c r="H2" s="3"/>
      <c r="I2" s="4"/>
      <c r="J2" s="2" t="s">
        <v>16</v>
      </c>
      <c r="K2" s="4"/>
      <c r="L2" s="127"/>
    </row>
    <row r="3" spans="1:12" ht="12.75" customHeight="1" x14ac:dyDescent="0.2">
      <c r="A3" s="135"/>
      <c r="B3" s="135"/>
      <c r="C3" s="136"/>
      <c r="D3" s="131" t="s">
        <v>17</v>
      </c>
      <c r="E3" s="137"/>
      <c r="F3" s="137"/>
      <c r="G3" s="137"/>
      <c r="H3" s="137"/>
      <c r="I3" s="132"/>
      <c r="J3" s="133" t="s">
        <v>18</v>
      </c>
      <c r="K3" s="134"/>
      <c r="L3" s="127"/>
    </row>
    <row r="4" spans="1:12" ht="12.75" customHeight="1" x14ac:dyDescent="0.2">
      <c r="A4" s="128" t="s">
        <v>19</v>
      </c>
      <c r="B4" s="129"/>
      <c r="C4" s="130"/>
      <c r="D4" s="2" t="s">
        <v>20</v>
      </c>
      <c r="E4" s="3"/>
      <c r="F4" s="3"/>
      <c r="G4" s="3"/>
      <c r="H4" s="3"/>
      <c r="I4" s="5"/>
      <c r="J4" s="2"/>
      <c r="K4" s="4"/>
      <c r="L4" s="127"/>
    </row>
    <row r="5" spans="1:12" ht="12.75" customHeight="1" x14ac:dyDescent="0.2">
      <c r="A5" s="129"/>
      <c r="B5" s="129"/>
      <c r="C5" s="130"/>
      <c r="D5" s="131" t="s">
        <v>21</v>
      </c>
      <c r="E5" s="132"/>
      <c r="F5" s="131" t="s">
        <v>22</v>
      </c>
      <c r="G5" s="132"/>
      <c r="H5" s="6" t="s">
        <v>23</v>
      </c>
      <c r="I5" s="133" t="s">
        <v>24</v>
      </c>
      <c r="J5" s="134"/>
      <c r="K5" s="7" t="s">
        <v>23</v>
      </c>
      <c r="L5" s="127"/>
    </row>
    <row r="6" spans="1:12" ht="12.75" customHeight="1" x14ac:dyDescent="0.2">
      <c r="A6" s="129"/>
      <c r="B6" s="129"/>
      <c r="C6" s="130"/>
      <c r="D6" s="2" t="s">
        <v>25</v>
      </c>
      <c r="E6" s="4"/>
      <c r="F6" s="2" t="s">
        <v>26</v>
      </c>
      <c r="G6" s="4"/>
      <c r="H6" s="8">
        <f ca="1">TODAY()</f>
        <v>45936</v>
      </c>
      <c r="I6" s="2" t="s">
        <v>27</v>
      </c>
      <c r="J6" s="4"/>
      <c r="K6" s="8">
        <f ca="1">TODAY()</f>
        <v>45936</v>
      </c>
      <c r="L6" s="127"/>
    </row>
    <row r="7" spans="1:12" ht="12.75" customHeight="1" x14ac:dyDescent="0.2">
      <c r="A7" s="9" t="s">
        <v>28</v>
      </c>
      <c r="B7" s="135" t="s">
        <v>29</v>
      </c>
      <c r="C7" s="135"/>
      <c r="D7" s="144"/>
      <c r="E7" s="144"/>
      <c r="F7" s="144"/>
      <c r="G7" s="144"/>
      <c r="H7" s="144"/>
      <c r="I7" s="144"/>
      <c r="J7" s="144"/>
      <c r="K7" s="10" t="s">
        <v>30</v>
      </c>
      <c r="L7" s="127"/>
    </row>
    <row r="8" spans="1:12" ht="15.75" customHeight="1" x14ac:dyDescent="0.2"/>
    <row r="9" spans="1:12" ht="14.45" customHeight="1" x14ac:dyDescent="0.2">
      <c r="B9" s="14" t="s">
        <v>44</v>
      </c>
      <c r="C9" s="14"/>
      <c r="E9" s="15"/>
      <c r="F9" s="16"/>
    </row>
    <row r="10" spans="1:12" ht="14.45" customHeight="1" x14ac:dyDescent="0.2"/>
    <row r="11" spans="1:12" ht="14.45" customHeight="1" x14ac:dyDescent="0.2">
      <c r="B11" s="146" t="s">
        <v>115</v>
      </c>
      <c r="C11" s="146"/>
      <c r="D11" s="146"/>
      <c r="E11" s="146"/>
      <c r="F11" s="146"/>
      <c r="G11" s="146"/>
      <c r="H11" s="146"/>
      <c r="I11" s="146"/>
      <c r="J11" s="146"/>
      <c r="K11" s="17"/>
    </row>
    <row r="12" spans="1:12" ht="14.45" customHeight="1" x14ac:dyDescent="0.2">
      <c r="B12" s="146"/>
      <c r="C12" s="146"/>
      <c r="D12" s="146"/>
      <c r="E12" s="146"/>
      <c r="F12" s="146"/>
      <c r="G12" s="146"/>
      <c r="H12" s="146"/>
      <c r="I12" s="146"/>
      <c r="J12" s="146"/>
      <c r="K12" s="17"/>
    </row>
    <row r="13" spans="1:12" ht="14.45" customHeight="1" x14ac:dyDescent="0.2">
      <c r="B13" s="146"/>
      <c r="C13" s="146"/>
      <c r="D13" s="146"/>
      <c r="E13" s="146"/>
      <c r="F13" s="146"/>
      <c r="G13" s="146"/>
      <c r="H13" s="146"/>
      <c r="I13" s="146"/>
      <c r="J13" s="146"/>
      <c r="K13" s="17"/>
    </row>
    <row r="14" spans="1:12" ht="14.45" customHeight="1" x14ac:dyDescent="0.2">
      <c r="B14" s="146"/>
      <c r="C14" s="146"/>
      <c r="D14" s="146"/>
      <c r="E14" s="146"/>
      <c r="F14" s="146"/>
      <c r="G14" s="146"/>
      <c r="H14" s="146"/>
      <c r="I14" s="146"/>
      <c r="J14" s="146"/>
      <c r="K14" s="17"/>
    </row>
    <row r="15" spans="1:12" ht="14.45" customHeight="1" x14ac:dyDescent="0.2">
      <c r="B15" s="146"/>
      <c r="C15" s="146"/>
      <c r="D15" s="146"/>
      <c r="E15" s="146"/>
      <c r="F15" s="146"/>
      <c r="G15" s="146"/>
      <c r="H15" s="146"/>
      <c r="I15" s="146"/>
      <c r="J15" s="146"/>
      <c r="K15" s="17"/>
    </row>
    <row r="16" spans="1:12" ht="14.45" customHeight="1" x14ac:dyDescent="0.2">
      <c r="B16" s="146"/>
      <c r="C16" s="146"/>
      <c r="D16" s="146"/>
      <c r="E16" s="146"/>
      <c r="F16" s="146"/>
      <c r="G16" s="146"/>
      <c r="H16" s="146"/>
      <c r="I16" s="146"/>
      <c r="J16" s="146"/>
      <c r="K16" s="17"/>
    </row>
    <row r="17" spans="1:11" ht="14.45" customHeight="1" x14ac:dyDescent="0.2">
      <c r="B17" s="146"/>
      <c r="C17" s="146"/>
      <c r="D17" s="146"/>
      <c r="E17" s="146"/>
      <c r="F17" s="146"/>
      <c r="G17" s="146"/>
      <c r="H17" s="146"/>
      <c r="I17" s="146"/>
      <c r="J17" s="146"/>
      <c r="K17" s="17"/>
    </row>
    <row r="18" spans="1:11" ht="14.45" customHeight="1" x14ac:dyDescent="0.2">
      <c r="B18" s="146"/>
      <c r="C18" s="146"/>
      <c r="D18" s="146"/>
      <c r="E18" s="146"/>
      <c r="F18" s="146"/>
      <c r="G18" s="146"/>
      <c r="H18" s="146"/>
      <c r="I18" s="146"/>
      <c r="J18" s="146"/>
      <c r="K18" s="17"/>
    </row>
    <row r="19" spans="1:11" ht="14.45" customHeight="1" x14ac:dyDescent="0.2">
      <c r="B19" s="18"/>
      <c r="C19" s="18"/>
      <c r="D19" s="19"/>
      <c r="E19" s="19"/>
      <c r="F19" s="19"/>
      <c r="G19" s="20"/>
      <c r="H19" s="18"/>
      <c r="I19" s="18"/>
      <c r="J19" s="18"/>
    </row>
    <row r="20" spans="1:11" ht="14.45" customHeight="1" x14ac:dyDescent="0.2">
      <c r="B20" s="14" t="s">
        <v>31</v>
      </c>
      <c r="C20" s="18"/>
      <c r="D20" s="19"/>
      <c r="E20" s="19"/>
      <c r="F20" s="19"/>
      <c r="G20" s="20"/>
      <c r="H20" s="18"/>
      <c r="I20" s="18"/>
      <c r="J20" s="18"/>
    </row>
    <row r="21" spans="1:11" ht="14.45" customHeight="1" x14ac:dyDescent="0.2">
      <c r="B21" s="14"/>
      <c r="C21" s="18"/>
      <c r="D21" s="19"/>
      <c r="E21" s="19"/>
      <c r="F21" s="19"/>
      <c r="G21" s="20"/>
      <c r="H21" s="18"/>
      <c r="I21" s="18"/>
      <c r="J21" s="18"/>
    </row>
    <row r="22" spans="1:11" ht="14.45" customHeight="1" x14ac:dyDescent="0.2">
      <c r="B22" s="145" t="s">
        <v>114</v>
      </c>
      <c r="C22" s="145"/>
      <c r="D22" s="145"/>
      <c r="E22" s="145"/>
      <c r="F22" s="145"/>
      <c r="G22" s="17"/>
      <c r="H22" s="18"/>
      <c r="I22" s="18"/>
      <c r="J22" s="18"/>
    </row>
    <row r="23" spans="1:11" ht="14.45" customHeight="1" x14ac:dyDescent="0.2">
      <c r="B23" s="145"/>
      <c r="C23" s="145"/>
      <c r="D23" s="145"/>
      <c r="E23" s="145"/>
      <c r="F23" s="145"/>
      <c r="G23" s="17"/>
      <c r="H23" s="18"/>
      <c r="I23" s="18"/>
      <c r="J23" s="18"/>
    </row>
    <row r="24" spans="1:11" ht="14.45" customHeight="1" x14ac:dyDescent="0.2">
      <c r="B24" s="145"/>
      <c r="C24" s="145"/>
      <c r="D24" s="145"/>
      <c r="E24" s="145"/>
      <c r="F24" s="145"/>
      <c r="G24" s="17"/>
      <c r="H24" s="18"/>
      <c r="I24" s="18"/>
      <c r="J24" s="18"/>
    </row>
    <row r="25" spans="1:11" ht="14.45" customHeight="1" x14ac:dyDescent="0.2">
      <c r="B25" s="145"/>
      <c r="C25" s="145"/>
      <c r="D25" s="145"/>
      <c r="E25" s="145"/>
      <c r="F25" s="145"/>
      <c r="G25" s="17"/>
    </row>
    <row r="26" spans="1:11" ht="14.45" customHeight="1" x14ac:dyDescent="0.2">
      <c r="B26" s="145"/>
      <c r="C26" s="145"/>
      <c r="D26" s="145"/>
      <c r="E26" s="145"/>
      <c r="F26" s="145"/>
      <c r="G26" s="17"/>
    </row>
    <row r="27" spans="1:11" ht="14.45" customHeight="1" x14ac:dyDescent="0.2">
      <c r="B27" s="145"/>
      <c r="C27" s="145"/>
      <c r="D27" s="145"/>
      <c r="E27" s="145"/>
      <c r="F27" s="145"/>
      <c r="G27" s="17"/>
    </row>
    <row r="28" spans="1:11" ht="14.45" customHeight="1" x14ac:dyDescent="0.2">
      <c r="A28" s="14"/>
      <c r="B28" s="17"/>
      <c r="C28" s="17"/>
      <c r="D28" s="17"/>
      <c r="E28" s="17"/>
    </row>
    <row r="29" spans="1:11" ht="14.45" customHeight="1" x14ac:dyDescent="0.2">
      <c r="B29" s="17"/>
      <c r="C29" s="17"/>
      <c r="D29" s="17"/>
      <c r="E29" s="17"/>
    </row>
    <row r="30" spans="1:11" ht="14.45" customHeight="1" x14ac:dyDescent="0.2">
      <c r="B30" s="17"/>
      <c r="C30" s="17"/>
      <c r="D30" s="17"/>
      <c r="E30" s="17"/>
    </row>
    <row r="31" spans="1:11" ht="14.45" customHeight="1" x14ac:dyDescent="0.2">
      <c r="B31" s="21"/>
      <c r="C31" s="21"/>
      <c r="D31" s="11" t="s">
        <v>32</v>
      </c>
      <c r="E31" s="22" t="s">
        <v>33</v>
      </c>
      <c r="F31" s="23">
        <v>30</v>
      </c>
      <c r="G31" s="24" t="s">
        <v>0</v>
      </c>
      <c r="H31" s="21"/>
    </row>
    <row r="32" spans="1:11" ht="14.45" customHeight="1" x14ac:dyDescent="0.2">
      <c r="B32" s="21"/>
      <c r="C32" s="21"/>
      <c r="D32" s="22" t="s">
        <v>34</v>
      </c>
      <c r="E32" s="22" t="s">
        <v>42</v>
      </c>
      <c r="F32" s="25">
        <v>20</v>
      </c>
      <c r="G32" s="26" t="s">
        <v>7</v>
      </c>
      <c r="H32" s="21"/>
    </row>
    <row r="33" spans="2:13" ht="14.45" customHeight="1" x14ac:dyDescent="0.2">
      <c r="B33" s="21"/>
      <c r="C33" s="21"/>
      <c r="D33" s="22" t="s">
        <v>35</v>
      </c>
      <c r="E33" s="22" t="s">
        <v>2</v>
      </c>
      <c r="F33" s="25">
        <v>5</v>
      </c>
      <c r="G33" s="26" t="s">
        <v>1</v>
      </c>
      <c r="H33" s="21"/>
    </row>
    <row r="34" spans="2:13" ht="14.45" customHeight="1" x14ac:dyDescent="0.2">
      <c r="B34" s="21"/>
      <c r="C34" s="21"/>
      <c r="D34" s="22" t="s">
        <v>41</v>
      </c>
      <c r="E34" s="22" t="s">
        <v>8</v>
      </c>
      <c r="F34" s="25">
        <v>1</v>
      </c>
      <c r="G34" s="26"/>
      <c r="H34" s="21"/>
    </row>
    <row r="35" spans="2:13" ht="14.45" customHeight="1" x14ac:dyDescent="0.2">
      <c r="B35" s="21"/>
      <c r="C35" s="21"/>
      <c r="D35" s="22" t="s">
        <v>36</v>
      </c>
      <c r="E35" s="22" t="s">
        <v>43</v>
      </c>
      <c r="F35" s="25">
        <v>10</v>
      </c>
      <c r="G35" s="26" t="s">
        <v>3</v>
      </c>
      <c r="H35" s="21"/>
      <c r="M35" s="21"/>
    </row>
    <row r="36" spans="2:13" ht="14.45" customHeight="1" x14ac:dyDescent="0.2">
      <c r="B36" s="21"/>
      <c r="C36" s="21"/>
      <c r="D36" s="22"/>
      <c r="E36" s="22"/>
      <c r="F36" s="27"/>
      <c r="G36" s="24"/>
      <c r="H36" s="17"/>
      <c r="I36" s="17"/>
      <c r="J36" s="17"/>
      <c r="K36" s="17"/>
    </row>
    <row r="37" spans="2:13" ht="14.45" customHeight="1" x14ac:dyDescent="0.2">
      <c r="B37" s="21"/>
      <c r="C37" s="14"/>
      <c r="D37" s="14" t="s">
        <v>5</v>
      </c>
      <c r="E37" s="28"/>
      <c r="F37" s="22"/>
      <c r="G37" s="24"/>
      <c r="H37" s="138" t="s">
        <v>110</v>
      </c>
      <c r="I37" s="139"/>
      <c r="J37" s="139"/>
      <c r="K37" s="140"/>
    </row>
    <row r="38" spans="2:13" ht="14.45" customHeight="1" x14ac:dyDescent="0.2">
      <c r="B38" s="21"/>
      <c r="C38" s="14"/>
      <c r="D38" s="14"/>
      <c r="E38" s="28"/>
      <c r="F38" s="22"/>
      <c r="G38" s="24"/>
      <c r="H38" s="141"/>
      <c r="I38" s="142"/>
      <c r="J38" s="142"/>
      <c r="K38" s="143"/>
    </row>
    <row r="39" spans="2:13" ht="14.45" customHeight="1" x14ac:dyDescent="0.2">
      <c r="B39" s="21"/>
      <c r="C39" s="14"/>
      <c r="D39" s="14"/>
      <c r="E39" s="29" t="s">
        <v>105</v>
      </c>
      <c r="F39" s="22"/>
      <c r="G39" s="24"/>
      <c r="H39" s="141"/>
      <c r="I39" s="142"/>
      <c r="J39" s="142"/>
      <c r="K39" s="143"/>
    </row>
    <row r="40" spans="2:13" ht="14.45" customHeight="1" x14ac:dyDescent="0.2">
      <c r="B40" s="21"/>
      <c r="C40" s="14"/>
      <c r="D40" s="22" t="s">
        <v>103</v>
      </c>
      <c r="E40" s="22" t="s">
        <v>39</v>
      </c>
      <c r="F40" s="28">
        <f>WSD!d</f>
        <v>3.6508741764662664</v>
      </c>
      <c r="G40" s="24" t="s">
        <v>1</v>
      </c>
      <c r="H40" s="34" t="s">
        <v>71</v>
      </c>
      <c r="I40" s="120">
        <f>WSD!$F$42</f>
        <v>1.0009559036285494</v>
      </c>
      <c r="J40" s="35"/>
      <c r="K40" s="36"/>
    </row>
    <row r="41" spans="2:13" ht="14.45" customHeight="1" x14ac:dyDescent="0.2">
      <c r="B41" s="21"/>
      <c r="C41" s="14"/>
      <c r="D41" s="14"/>
      <c r="E41" s="28"/>
      <c r="F41" s="28"/>
      <c r="G41" s="24"/>
      <c r="H41" s="16"/>
      <c r="I41" s="110"/>
    </row>
    <row r="42" spans="2:13" ht="14.45" customHeight="1" x14ac:dyDescent="0.2">
      <c r="B42" s="21"/>
      <c r="C42" s="14"/>
      <c r="D42" s="14"/>
      <c r="E42" s="28"/>
      <c r="F42" s="28"/>
      <c r="G42" s="24"/>
      <c r="H42" s="138" t="s">
        <v>109</v>
      </c>
      <c r="I42" s="139"/>
      <c r="J42" s="139"/>
      <c r="K42" s="140"/>
    </row>
    <row r="43" spans="2:13" ht="14.45" customHeight="1" x14ac:dyDescent="0.2">
      <c r="B43" s="21"/>
      <c r="C43" s="14"/>
      <c r="E43" s="29" t="s">
        <v>37</v>
      </c>
      <c r="F43" s="30"/>
      <c r="G43" s="24"/>
      <c r="H43" s="141"/>
      <c r="I43" s="142"/>
      <c r="J43" s="142"/>
      <c r="K43" s="143"/>
    </row>
    <row r="44" spans="2:13" ht="14.45" customHeight="1" x14ac:dyDescent="0.2">
      <c r="B44" s="21"/>
      <c r="D44" s="22" t="s">
        <v>38</v>
      </c>
      <c r="E44" s="22" t="s">
        <v>39</v>
      </c>
      <c r="F44" s="30">
        <f>'DA1-1'!d</f>
        <v>2.2192521921816208</v>
      </c>
      <c r="G44" s="21" t="s">
        <v>1</v>
      </c>
      <c r="H44" s="141"/>
      <c r="I44" s="142"/>
      <c r="J44" s="142"/>
      <c r="K44" s="143"/>
    </row>
    <row r="45" spans="2:13" ht="14.45" customHeight="1" x14ac:dyDescent="0.2">
      <c r="B45" s="21"/>
      <c r="D45" s="22" t="s">
        <v>103</v>
      </c>
      <c r="E45" s="22" t="s">
        <v>104</v>
      </c>
      <c r="F45" s="30">
        <f>'DA1-1'!$J$23</f>
        <v>2.6192521921816208</v>
      </c>
      <c r="G45" s="21" t="s">
        <v>1</v>
      </c>
      <c r="H45" s="31" t="s">
        <v>97</v>
      </c>
      <c r="I45" s="111">
        <f>'DA1-1'!F49</f>
        <v>1.5148654995300603E-5</v>
      </c>
      <c r="J45" s="112" t="s">
        <v>6</v>
      </c>
      <c r="K45" s="32"/>
    </row>
    <row r="46" spans="2:13" ht="14.45" customHeight="1" x14ac:dyDescent="0.2">
      <c r="B46" s="21"/>
      <c r="D46" s="22"/>
      <c r="E46" s="33"/>
      <c r="F46" s="30"/>
      <c r="G46" s="21"/>
      <c r="H46" s="114"/>
      <c r="I46" s="115"/>
      <c r="J46" s="115"/>
      <c r="K46" s="116"/>
      <c r="L46" s="37"/>
    </row>
    <row r="47" spans="2:13" ht="14.45" customHeight="1" x14ac:dyDescent="0.2">
      <c r="B47" s="21"/>
      <c r="C47" s="14"/>
      <c r="D47" s="21"/>
      <c r="E47" s="29" t="s">
        <v>40</v>
      </c>
      <c r="F47" s="30"/>
      <c r="G47" s="21"/>
      <c r="H47" s="114"/>
      <c r="I47" s="115"/>
      <c r="J47" s="115"/>
      <c r="K47" s="116"/>
      <c r="L47" s="37"/>
    </row>
    <row r="48" spans="2:13" ht="14.45" customHeight="1" x14ac:dyDescent="0.2">
      <c r="B48" s="21"/>
      <c r="D48" s="22" t="s">
        <v>38</v>
      </c>
      <c r="E48" s="22" t="s">
        <v>39</v>
      </c>
      <c r="F48" s="30">
        <f>'DA1-2'!d</f>
        <v>3.1128893326802847</v>
      </c>
      <c r="G48" s="21" t="s">
        <v>1</v>
      </c>
      <c r="H48" s="117"/>
      <c r="I48" s="113"/>
      <c r="J48" s="113"/>
      <c r="K48" s="118"/>
    </row>
    <row r="49" spans="1:11" ht="14.45" customHeight="1" x14ac:dyDescent="0.2">
      <c r="B49" s="21"/>
      <c r="D49" s="22" t="s">
        <v>103</v>
      </c>
      <c r="E49" s="22" t="s">
        <v>104</v>
      </c>
      <c r="F49" s="30">
        <f>'DA1-2'!$J$23</f>
        <v>3.5128893326802846</v>
      </c>
      <c r="G49" s="21" t="s">
        <v>1</v>
      </c>
      <c r="H49" s="34" t="s">
        <v>111</v>
      </c>
      <c r="I49" s="121">
        <f>'DA1-2'!F49</f>
        <v>5.8742244846143876E-7</v>
      </c>
      <c r="J49" s="35" t="s">
        <v>6</v>
      </c>
      <c r="K49" s="119"/>
    </row>
    <row r="50" spans="1:11" ht="14.45" customHeight="1" x14ac:dyDescent="0.2">
      <c r="B50" s="21"/>
      <c r="C50" s="21"/>
      <c r="D50" s="22"/>
      <c r="E50" s="33"/>
      <c r="F50" s="27"/>
      <c r="G50" s="24"/>
      <c r="H50" s="38"/>
      <c r="I50" s="38"/>
      <c r="J50" s="38"/>
      <c r="K50" s="17"/>
    </row>
    <row r="51" spans="1:11" ht="14.45" customHeight="1" x14ac:dyDescent="0.2">
      <c r="B51" s="21"/>
      <c r="C51" s="21"/>
      <c r="D51" s="22"/>
      <c r="E51" s="22"/>
      <c r="F51" s="27"/>
      <c r="G51" s="24"/>
      <c r="H51" s="38"/>
      <c r="I51" s="38"/>
      <c r="J51" s="38"/>
      <c r="K51" s="17"/>
    </row>
    <row r="52" spans="1:11" ht="14.45" customHeight="1" x14ac:dyDescent="0.2">
      <c r="A52" s="17"/>
      <c r="B52" s="38"/>
      <c r="C52" s="38"/>
      <c r="D52" s="38"/>
      <c r="E52" s="38"/>
      <c r="F52" s="38"/>
      <c r="G52" s="38"/>
      <c r="H52" s="38"/>
      <c r="I52" s="38"/>
      <c r="J52" s="38"/>
      <c r="K52" s="17"/>
    </row>
    <row r="53" spans="1:11" ht="14.45" customHeight="1" x14ac:dyDescent="0.2">
      <c r="A53" s="17"/>
      <c r="B53" s="38"/>
      <c r="C53" s="38"/>
      <c r="D53" s="38"/>
      <c r="E53" s="38"/>
      <c r="F53" s="38"/>
      <c r="G53" s="38"/>
      <c r="H53" s="38"/>
      <c r="I53" s="38"/>
      <c r="J53" s="38"/>
      <c r="K53" s="17"/>
    </row>
    <row r="54" spans="1:11" ht="14.45" customHeight="1" x14ac:dyDescent="0.2">
      <c r="A54" s="17"/>
      <c r="B54" s="38"/>
      <c r="C54" s="38"/>
      <c r="D54" s="38"/>
      <c r="E54" s="38"/>
      <c r="F54" s="38"/>
      <c r="G54" s="38"/>
      <c r="H54" s="17"/>
      <c r="I54" s="17"/>
      <c r="J54" s="17"/>
      <c r="K54" s="17"/>
    </row>
    <row r="55" spans="1:11" ht="14.45" customHeight="1" x14ac:dyDescent="0.2">
      <c r="A55" s="17"/>
      <c r="B55" s="38"/>
      <c r="C55" s="38"/>
      <c r="D55" s="38"/>
      <c r="E55" s="38"/>
      <c r="F55" s="38"/>
      <c r="G55" s="38"/>
      <c r="H55" s="17"/>
      <c r="I55" s="17"/>
      <c r="J55" s="17"/>
      <c r="K55" s="17"/>
    </row>
    <row r="56" spans="1:11" ht="14.45" customHeight="1" x14ac:dyDescent="0.2">
      <c r="A56" s="17"/>
      <c r="B56" s="38"/>
      <c r="C56" s="38"/>
      <c r="D56" s="38"/>
      <c r="E56" s="38"/>
      <c r="F56" s="38"/>
      <c r="G56" s="38"/>
      <c r="H56" s="17"/>
      <c r="I56" s="17"/>
      <c r="J56" s="17"/>
      <c r="K56" s="17"/>
    </row>
    <row r="57" spans="1:11" ht="14.45" customHeight="1" x14ac:dyDescent="0.2">
      <c r="A57" s="17"/>
      <c r="B57" s="38"/>
      <c r="C57" s="38"/>
      <c r="D57" s="38"/>
      <c r="E57" s="38"/>
      <c r="F57" s="38"/>
      <c r="G57" s="38"/>
      <c r="H57" s="21"/>
    </row>
    <row r="58" spans="1:11" ht="14.45" customHeight="1" x14ac:dyDescent="0.2">
      <c r="A58" s="17"/>
      <c r="B58" s="17"/>
      <c r="C58" s="17"/>
      <c r="D58" s="17"/>
      <c r="E58" s="17"/>
      <c r="F58" s="17"/>
      <c r="G58" s="17"/>
      <c r="H58" s="21"/>
    </row>
    <row r="59" spans="1:11" ht="14.45" customHeight="1" x14ac:dyDescent="0.2">
      <c r="A59" s="17"/>
      <c r="B59" s="17"/>
      <c r="C59" s="17"/>
      <c r="D59" s="17"/>
      <c r="E59" s="17"/>
      <c r="F59" s="17"/>
      <c r="G59" s="17"/>
      <c r="H59" s="21"/>
    </row>
    <row r="60" spans="1:11" ht="14.45" customHeight="1" x14ac:dyDescent="0.2">
      <c r="A60" s="17"/>
      <c r="B60" s="17"/>
      <c r="C60" s="17"/>
      <c r="D60" s="17"/>
      <c r="E60" s="17"/>
      <c r="F60" s="17"/>
      <c r="G60" s="17"/>
      <c r="H60" s="21"/>
    </row>
    <row r="61" spans="1:11" ht="14.45" customHeight="1" x14ac:dyDescent="0.2">
      <c r="B61" s="21"/>
      <c r="C61" s="21"/>
      <c r="D61" s="22"/>
      <c r="E61" s="22"/>
      <c r="F61" s="22"/>
      <c r="G61" s="24"/>
      <c r="H61" s="21"/>
    </row>
    <row r="62" spans="1:11" ht="14.45" customHeight="1" x14ac:dyDescent="0.2">
      <c r="B62" s="21"/>
      <c r="C62" s="21"/>
      <c r="E62" s="22"/>
      <c r="F62" s="22"/>
      <c r="G62" s="24"/>
      <c r="H62" s="21"/>
    </row>
    <row r="63" spans="1:11" ht="14.45" customHeight="1" x14ac:dyDescent="0.2">
      <c r="B63" s="21"/>
      <c r="C63" s="21"/>
      <c r="E63" s="22"/>
      <c r="F63" s="28"/>
      <c r="G63" s="24"/>
      <c r="H63" s="21"/>
    </row>
    <row r="64" spans="1:11" ht="14.45" customHeight="1" x14ac:dyDescent="0.2">
      <c r="B64" s="21"/>
      <c r="C64" s="21"/>
      <c r="E64" s="22"/>
      <c r="F64" s="28"/>
      <c r="G64" s="24"/>
      <c r="H64" s="21"/>
    </row>
    <row r="65" spans="2:7" x14ac:dyDescent="0.2">
      <c r="B65" s="21"/>
      <c r="C65" s="21"/>
      <c r="E65" s="22"/>
      <c r="F65" s="28"/>
      <c r="G65" s="24"/>
    </row>
    <row r="66" spans="2:7" x14ac:dyDescent="0.2">
      <c r="B66" s="21"/>
      <c r="C66" s="21"/>
      <c r="E66" s="22"/>
      <c r="F66" s="28"/>
      <c r="G66" s="24"/>
    </row>
    <row r="67" spans="2:7" x14ac:dyDescent="0.2">
      <c r="E67" s="22"/>
      <c r="F67" s="12"/>
      <c r="G67" s="24"/>
    </row>
    <row r="68" spans="2:7" x14ac:dyDescent="0.2">
      <c r="E68" s="22"/>
      <c r="F68" s="12"/>
      <c r="G68" s="24"/>
    </row>
  </sheetData>
  <mergeCells count="14">
    <mergeCell ref="H42:K44"/>
    <mergeCell ref="H37:K39"/>
    <mergeCell ref="B7:J7"/>
    <mergeCell ref="B22:F27"/>
    <mergeCell ref="B11:J18"/>
    <mergeCell ref="A4:C6"/>
    <mergeCell ref="D5:E5"/>
    <mergeCell ref="F5:G5"/>
    <mergeCell ref="I5:J5"/>
    <mergeCell ref="A1:C3"/>
    <mergeCell ref="D1:I1"/>
    <mergeCell ref="J1:K1"/>
    <mergeCell ref="D3:I3"/>
    <mergeCell ref="J3:K3"/>
  </mergeCells>
  <pageMargins left="0.25" right="0.25" top="0.75" bottom="0.25" header="0.3" footer="0.3"/>
  <pageSetup paperSize="9" orientation="portrait" r:id="rId1"/>
  <headerFooter>
    <oddFooter>&amp;LDisclaimer. This tool follows EC7 conventions. Results are for preliminary use only and must be checked and approved by a suitably qualified engineer before reliance. PHICON accepts no liability without formal verification/approval.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AFBCA0-5E78-4C96-B7A9-EDD99A6BE1E0}">
  <sheetPr codeName="Sheet1"/>
  <dimension ref="A1:M119"/>
  <sheetViews>
    <sheetView view="pageBreakPreview" zoomScale="60" zoomScaleNormal="100" workbookViewId="0">
      <selection activeCell="N30" sqref="N30"/>
    </sheetView>
  </sheetViews>
  <sheetFormatPr defaultColWidth="8.85546875" defaultRowHeight="12.75" x14ac:dyDescent="0.2"/>
  <cols>
    <col min="1" max="11" width="9" style="40" customWidth="1"/>
    <col min="12" max="21" width="8.85546875" style="40"/>
    <col min="22" max="22" width="14.5703125" style="40" customWidth="1"/>
    <col min="23" max="16384" width="8.85546875" style="40"/>
  </cols>
  <sheetData>
    <row r="1" spans="1:12" ht="12.75" customHeight="1" x14ac:dyDescent="0.2">
      <c r="A1" s="147"/>
      <c r="B1" s="147"/>
      <c r="C1" s="149"/>
      <c r="D1" s="150" t="s">
        <v>13</v>
      </c>
      <c r="E1" s="151"/>
      <c r="F1" s="151"/>
      <c r="G1" s="151"/>
      <c r="H1" s="151"/>
      <c r="I1" s="152"/>
      <c r="J1" s="150" t="s">
        <v>14</v>
      </c>
      <c r="K1" s="152"/>
      <c r="L1" s="126"/>
    </row>
    <row r="2" spans="1:12" ht="12.75" customHeight="1" x14ac:dyDescent="0.2">
      <c r="A2" s="147"/>
      <c r="B2" s="147"/>
      <c r="C2" s="149"/>
      <c r="D2" s="41" t="str">
        <f>Input!D2</f>
        <v>Example Project</v>
      </c>
      <c r="E2" s="42"/>
      <c r="F2" s="42"/>
      <c r="G2" s="42"/>
      <c r="H2" s="42"/>
      <c r="I2" s="43"/>
      <c r="J2" s="41" t="str">
        <f>Input!J2</f>
        <v>Eample Job No.</v>
      </c>
      <c r="K2" s="43"/>
      <c r="L2" s="126"/>
    </row>
    <row r="3" spans="1:12" ht="12.75" customHeight="1" x14ac:dyDescent="0.2">
      <c r="A3" s="147"/>
      <c r="B3" s="147"/>
      <c r="C3" s="149"/>
      <c r="D3" s="150" t="s">
        <v>17</v>
      </c>
      <c r="E3" s="151"/>
      <c r="F3" s="151"/>
      <c r="G3" s="151"/>
      <c r="H3" s="151"/>
      <c r="I3" s="152"/>
      <c r="J3" s="153" t="s">
        <v>18</v>
      </c>
      <c r="K3" s="154"/>
      <c r="L3" s="126"/>
    </row>
    <row r="4" spans="1:12" ht="12.75" customHeight="1" x14ac:dyDescent="0.2">
      <c r="A4" s="128" t="s">
        <v>19</v>
      </c>
      <c r="B4" s="129"/>
      <c r="C4" s="130"/>
      <c r="D4" s="41" t="str">
        <f>Input!D4</f>
        <v>Example Structure</v>
      </c>
      <c r="E4" s="42"/>
      <c r="F4" s="42"/>
      <c r="G4" s="42"/>
      <c r="H4" s="42"/>
      <c r="I4" s="44"/>
      <c r="J4" s="41"/>
      <c r="K4" s="43"/>
      <c r="L4" s="126"/>
    </row>
    <row r="5" spans="1:12" ht="12.75" customHeight="1" x14ac:dyDescent="0.2">
      <c r="A5" s="129"/>
      <c r="B5" s="129"/>
      <c r="C5" s="130"/>
      <c r="D5" s="150" t="s">
        <v>21</v>
      </c>
      <c r="E5" s="152"/>
      <c r="F5" s="150" t="s">
        <v>22</v>
      </c>
      <c r="G5" s="152"/>
      <c r="H5" s="45" t="s">
        <v>23</v>
      </c>
      <c r="I5" s="153" t="s">
        <v>24</v>
      </c>
      <c r="J5" s="154"/>
      <c r="K5" s="46" t="s">
        <v>23</v>
      </c>
      <c r="L5" s="126"/>
    </row>
    <row r="6" spans="1:12" ht="12.75" customHeight="1" x14ac:dyDescent="0.2">
      <c r="A6" s="129"/>
      <c r="B6" s="129"/>
      <c r="C6" s="130"/>
      <c r="D6" s="41" t="str">
        <f>Input!D6</f>
        <v>Example Client</v>
      </c>
      <c r="E6" s="43"/>
      <c r="F6" s="41" t="str">
        <f>Input!F6</f>
        <v>Example Engineer</v>
      </c>
      <c r="G6" s="43"/>
      <c r="H6" s="47">
        <f ca="1">TODAY()</f>
        <v>45936</v>
      </c>
      <c r="I6" s="41" t="str">
        <f>Input!I6</f>
        <v>Example Checker</v>
      </c>
      <c r="J6" s="43"/>
      <c r="K6" s="47">
        <f ca="1">TODAY()</f>
        <v>45936</v>
      </c>
      <c r="L6" s="126"/>
    </row>
    <row r="7" spans="1:12" ht="12.75" customHeight="1" x14ac:dyDescent="0.2">
      <c r="A7" s="48" t="s">
        <v>28</v>
      </c>
      <c r="B7" s="147" t="s">
        <v>29</v>
      </c>
      <c r="C7" s="147"/>
      <c r="D7" s="148"/>
      <c r="E7" s="148"/>
      <c r="F7" s="148"/>
      <c r="G7" s="148"/>
      <c r="H7" s="148"/>
      <c r="I7" s="148"/>
      <c r="J7" s="148"/>
      <c r="K7" s="49" t="s">
        <v>30</v>
      </c>
      <c r="L7" s="126"/>
    </row>
    <row r="8" spans="1:12" ht="15.75" customHeight="1" x14ac:dyDescent="0.2">
      <c r="A8" s="50"/>
      <c r="G8" s="50"/>
    </row>
    <row r="9" spans="1:12" ht="14.45" customHeight="1" x14ac:dyDescent="0.2">
      <c r="A9" s="50"/>
      <c r="B9" s="51" t="s">
        <v>45</v>
      </c>
      <c r="G9" s="50"/>
    </row>
    <row r="10" spans="1:12" ht="14.45" customHeight="1" x14ac:dyDescent="0.2">
      <c r="A10" s="50"/>
      <c r="B10" s="51" t="s">
        <v>46</v>
      </c>
      <c r="G10" s="50"/>
    </row>
    <row r="11" spans="1:12" ht="14.45" customHeight="1" x14ac:dyDescent="0.2">
      <c r="A11" s="50"/>
      <c r="B11" s="51"/>
      <c r="G11" s="50"/>
    </row>
    <row r="12" spans="1:12" ht="14.45" customHeight="1" x14ac:dyDescent="0.2">
      <c r="A12" s="50"/>
      <c r="D12" s="52" t="s">
        <v>47</v>
      </c>
      <c r="G12" s="50"/>
    </row>
    <row r="13" spans="1:12" ht="14.45" customHeight="1" x14ac:dyDescent="0.25">
      <c r="D13" s="53" t="s">
        <v>48</v>
      </c>
      <c r="E13" s="62" t="s">
        <v>49</v>
      </c>
      <c r="F13" s="54">
        <v>2</v>
      </c>
      <c r="J13" s="55"/>
    </row>
    <row r="14" spans="1:12" ht="14.45" customHeight="1" x14ac:dyDescent="0.2">
      <c r="A14" s="50"/>
      <c r="G14" s="56"/>
      <c r="J14" s="55"/>
    </row>
    <row r="15" spans="1:12" ht="14.45" customHeight="1" x14ac:dyDescent="0.2">
      <c r="C15" s="57"/>
      <c r="D15" s="52" t="s">
        <v>50</v>
      </c>
      <c r="E15" s="58"/>
      <c r="F15" s="59"/>
      <c r="G15" s="56"/>
    </row>
    <row r="16" spans="1:12" ht="14.45" customHeight="1" x14ac:dyDescent="0.2">
      <c r="C16" s="57"/>
      <c r="D16" s="52"/>
      <c r="E16" s="58"/>
      <c r="F16" s="59"/>
      <c r="G16" s="56"/>
    </row>
    <row r="17" spans="2:13" ht="14.45" customHeight="1" x14ac:dyDescent="0.2">
      <c r="C17" s="58"/>
      <c r="D17" s="57" t="s">
        <v>32</v>
      </c>
      <c r="E17" s="57" t="s">
        <v>33</v>
      </c>
      <c r="F17" s="60">
        <f>phi</f>
        <v>30</v>
      </c>
      <c r="G17" s="58"/>
    </row>
    <row r="18" spans="2:13" ht="14.45" customHeight="1" x14ac:dyDescent="0.2">
      <c r="B18" s="50"/>
      <c r="D18" s="57" t="s">
        <v>34</v>
      </c>
      <c r="E18" s="57" t="s">
        <v>58</v>
      </c>
      <c r="F18" s="40">
        <f>gamma</f>
        <v>20</v>
      </c>
    </row>
    <row r="19" spans="2:13" ht="14.45" customHeight="1" x14ac:dyDescent="0.2">
      <c r="B19" s="61"/>
      <c r="D19" s="62" t="s">
        <v>52</v>
      </c>
      <c r="E19" s="57" t="s">
        <v>59</v>
      </c>
      <c r="F19" s="63">
        <f>(1-SIN(RADIANS(design_phi)))/(1+SIN(RADIANS(design_phi)))</f>
        <v>0.33333333333333331</v>
      </c>
      <c r="H19" s="58"/>
      <c r="I19" s="58"/>
      <c r="J19" s="58"/>
      <c r="K19" s="58"/>
    </row>
    <row r="20" spans="2:13" ht="14.45" customHeight="1" x14ac:dyDescent="0.2">
      <c r="B20" s="61"/>
      <c r="D20" s="64" t="s">
        <v>53</v>
      </c>
      <c r="E20" s="57" t="s">
        <v>60</v>
      </c>
      <c r="F20" s="63">
        <f>1/Ka</f>
        <v>3</v>
      </c>
    </row>
    <row r="21" spans="2:13" ht="14.45" customHeight="1" x14ac:dyDescent="0.2">
      <c r="B21" s="61"/>
      <c r="D21" s="64"/>
      <c r="E21" s="57"/>
      <c r="F21" s="63"/>
      <c r="H21" s="74"/>
      <c r="I21" s="106" t="s">
        <v>5</v>
      </c>
      <c r="J21" s="75"/>
      <c r="K21" s="76"/>
    </row>
    <row r="22" spans="2:13" ht="14.45" customHeight="1" x14ac:dyDescent="0.2">
      <c r="B22" s="61"/>
      <c r="D22" s="16" t="s">
        <v>70</v>
      </c>
      <c r="E22" s="57"/>
      <c r="F22" s="63"/>
      <c r="H22" s="77"/>
      <c r="I22" s="78" t="s">
        <v>73</v>
      </c>
      <c r="J22" s="79">
        <v>3.6508741764662664</v>
      </c>
      <c r="K22" s="80" t="s">
        <v>1</v>
      </c>
    </row>
    <row r="23" spans="2:13" ht="14.45" customHeight="1" x14ac:dyDescent="0.2">
      <c r="B23" s="61"/>
    </row>
    <row r="24" spans="2:13" ht="14.45" customHeight="1" x14ac:dyDescent="0.2">
      <c r="B24" s="50"/>
      <c r="E24" s="67" t="s">
        <v>10</v>
      </c>
    </row>
    <row r="25" spans="2:13" ht="14.45" customHeight="1" x14ac:dyDescent="0.3">
      <c r="E25" s="62" t="s">
        <v>61</v>
      </c>
      <c r="F25" s="65">
        <f>(1/FoS)*0.5*Kp*gamma*d^2</f>
        <v>199.93323378582357</v>
      </c>
      <c r="G25" s="40" t="s">
        <v>4</v>
      </c>
    </row>
    <row r="26" spans="2:13" ht="14.45" customHeight="1" x14ac:dyDescent="0.3">
      <c r="E26" s="62" t="s">
        <v>62</v>
      </c>
      <c r="F26" s="65">
        <f>0.5*Ka*gamma*((h+d)^2)</f>
        <v>249.45874672350303</v>
      </c>
      <c r="G26" s="40" t="s">
        <v>4</v>
      </c>
      <c r="L26" s="58"/>
    </row>
    <row r="27" spans="2:13" ht="14.45" customHeight="1" x14ac:dyDescent="0.3">
      <c r="E27" s="62" t="s">
        <v>63</v>
      </c>
      <c r="F27" s="65">
        <f>Ka*surcharge*(h+d)</f>
        <v>28.836247254887557</v>
      </c>
      <c r="G27" s="40" t="s">
        <v>4</v>
      </c>
      <c r="L27" s="58"/>
    </row>
    <row r="28" spans="2:13" ht="14.45" customHeight="1" x14ac:dyDescent="0.2">
      <c r="E28" s="62"/>
      <c r="F28" s="65"/>
      <c r="M28" s="71"/>
    </row>
    <row r="29" spans="2:13" ht="14.45" customHeight="1" x14ac:dyDescent="0.2">
      <c r="D29" s="66" t="s">
        <v>72</v>
      </c>
      <c r="E29" s="62"/>
      <c r="F29" s="65"/>
      <c r="H29" s="65"/>
      <c r="L29" s="70"/>
      <c r="M29" s="71"/>
    </row>
    <row r="30" spans="2:13" ht="14.45" customHeight="1" x14ac:dyDescent="0.2">
      <c r="E30" s="62"/>
      <c r="F30" s="60"/>
      <c r="K30" s="58"/>
      <c r="L30" s="58"/>
    </row>
    <row r="31" spans="2:13" ht="14.45" customHeight="1" x14ac:dyDescent="0.2">
      <c r="E31" s="67" t="s">
        <v>11</v>
      </c>
      <c r="F31" s="60"/>
      <c r="J31" s="68"/>
      <c r="K31" s="58"/>
    </row>
    <row r="32" spans="2:13" ht="14.45" customHeight="1" x14ac:dyDescent="0.3">
      <c r="E32" s="62" t="s">
        <v>64</v>
      </c>
      <c r="F32" s="65">
        <f>(h-a)+((2/3)*d)</f>
        <v>6.433916117644177</v>
      </c>
      <c r="G32" s="40" t="s">
        <v>1</v>
      </c>
    </row>
    <row r="33" spans="4:11" ht="14.45" customHeight="1" x14ac:dyDescent="0.3">
      <c r="E33" s="62" t="s">
        <v>65</v>
      </c>
      <c r="F33" s="65">
        <f>((2/3)*(h+d))-a</f>
        <v>4.767249450977511</v>
      </c>
      <c r="G33" s="40" t="s">
        <v>1</v>
      </c>
      <c r="J33" s="68"/>
      <c r="K33" s="69"/>
    </row>
    <row r="34" spans="4:11" ht="14.45" customHeight="1" x14ac:dyDescent="0.3">
      <c r="E34" s="62" t="s">
        <v>66</v>
      </c>
      <c r="F34" s="65">
        <f>((h+d)/2)-a</f>
        <v>3.3254370882331337</v>
      </c>
      <c r="G34" s="40" t="s">
        <v>1</v>
      </c>
      <c r="J34" s="58"/>
      <c r="K34" s="58"/>
    </row>
    <row r="35" spans="4:11" ht="14.45" customHeight="1" x14ac:dyDescent="0.2">
      <c r="E35" s="62"/>
      <c r="F35" s="60"/>
    </row>
    <row r="36" spans="4:11" ht="14.45" customHeight="1" x14ac:dyDescent="0.2">
      <c r="E36" s="67" t="s">
        <v>12</v>
      </c>
      <c r="F36" s="60"/>
    </row>
    <row r="37" spans="4:11" ht="14.45" customHeight="1" x14ac:dyDescent="0.3">
      <c r="E37" s="62" t="s">
        <v>67</v>
      </c>
      <c r="F37" s="65">
        <f>Pp*lp</f>
        <v>1286.3536553073316</v>
      </c>
      <c r="G37" s="40" t="s">
        <v>6</v>
      </c>
    </row>
    <row r="38" spans="4:11" ht="14.45" customHeight="1" x14ac:dyDescent="0.3">
      <c r="E38" s="62" t="s">
        <v>68</v>
      </c>
      <c r="F38" s="65">
        <f>Pa*la</f>
        <v>1189.2320733591578</v>
      </c>
      <c r="G38" s="40" t="s">
        <v>6</v>
      </c>
    </row>
    <row r="39" spans="4:11" ht="14.45" customHeight="1" x14ac:dyDescent="0.3">
      <c r="E39" s="62" t="s">
        <v>69</v>
      </c>
      <c r="F39" s="65">
        <f>Pq*lq</f>
        <v>95.893126106863974</v>
      </c>
      <c r="G39" s="40" t="s">
        <v>6</v>
      </c>
    </row>
    <row r="40" spans="4:11" ht="14.45" customHeight="1" x14ac:dyDescent="0.2">
      <c r="E40" s="62"/>
    </row>
    <row r="41" spans="4:11" ht="14.45" customHeight="1" x14ac:dyDescent="0.2">
      <c r="E41" s="67" t="s">
        <v>108</v>
      </c>
    </row>
    <row r="42" spans="4:11" ht="14.45" customHeight="1" x14ac:dyDescent="0.2">
      <c r="D42" s="64" t="s">
        <v>106</v>
      </c>
      <c r="E42" s="62" t="s">
        <v>71</v>
      </c>
      <c r="F42" s="60">
        <f>(Mp/(Ma+Mq))</f>
        <v>1.0009559036285494</v>
      </c>
    </row>
    <row r="43" spans="4:11" ht="14.45" customHeight="1" x14ac:dyDescent="0.2">
      <c r="E43" s="62"/>
    </row>
    <row r="44" spans="4:11" ht="14.45" customHeight="1" x14ac:dyDescent="0.2">
      <c r="E44" s="62"/>
    </row>
    <row r="45" spans="4:11" ht="14.45" customHeight="1" x14ac:dyDescent="0.2">
      <c r="E45" s="62"/>
    </row>
    <row r="46" spans="4:11" ht="14.45" customHeight="1" x14ac:dyDescent="0.2">
      <c r="E46" s="62"/>
    </row>
    <row r="47" spans="4:11" ht="14.45" customHeight="1" x14ac:dyDescent="0.2">
      <c r="E47" s="62"/>
    </row>
    <row r="48" spans="4:11" ht="14.45" customHeight="1" x14ac:dyDescent="0.2">
      <c r="E48" s="62"/>
    </row>
    <row r="49" spans="5:5" ht="14.45" customHeight="1" x14ac:dyDescent="0.2">
      <c r="E49" s="62"/>
    </row>
    <row r="50" spans="5:5" ht="14.45" customHeight="1" x14ac:dyDescent="0.2">
      <c r="E50" s="62"/>
    </row>
    <row r="51" spans="5:5" x14ac:dyDescent="0.2">
      <c r="E51" s="62"/>
    </row>
    <row r="52" spans="5:5" x14ac:dyDescent="0.2">
      <c r="E52" s="62"/>
    </row>
    <row r="53" spans="5:5" x14ac:dyDescent="0.2">
      <c r="E53" s="62"/>
    </row>
    <row r="54" spans="5:5" x14ac:dyDescent="0.2">
      <c r="E54" s="62"/>
    </row>
    <row r="55" spans="5:5" x14ac:dyDescent="0.2">
      <c r="E55" s="62"/>
    </row>
    <row r="56" spans="5:5" x14ac:dyDescent="0.2">
      <c r="E56" s="62"/>
    </row>
    <row r="57" spans="5:5" x14ac:dyDescent="0.2">
      <c r="E57" s="62"/>
    </row>
    <row r="58" spans="5:5" x14ac:dyDescent="0.2">
      <c r="E58" s="62"/>
    </row>
    <row r="59" spans="5:5" x14ac:dyDescent="0.2">
      <c r="E59" s="62"/>
    </row>
    <row r="60" spans="5:5" x14ac:dyDescent="0.2">
      <c r="E60" s="62"/>
    </row>
    <row r="61" spans="5:5" x14ac:dyDescent="0.2">
      <c r="E61" s="62"/>
    </row>
    <row r="62" spans="5:5" x14ac:dyDescent="0.2">
      <c r="E62" s="62"/>
    </row>
    <row r="63" spans="5:5" x14ac:dyDescent="0.2">
      <c r="E63" s="62"/>
    </row>
    <row r="64" spans="5:5" x14ac:dyDescent="0.2">
      <c r="E64" s="62"/>
    </row>
    <row r="65" spans="5:5" x14ac:dyDescent="0.2">
      <c r="E65" s="62"/>
    </row>
    <row r="66" spans="5:5" x14ac:dyDescent="0.2">
      <c r="E66" s="62"/>
    </row>
    <row r="67" spans="5:5" x14ac:dyDescent="0.2">
      <c r="E67" s="62"/>
    </row>
    <row r="68" spans="5:5" x14ac:dyDescent="0.2">
      <c r="E68" s="62"/>
    </row>
    <row r="69" spans="5:5" x14ac:dyDescent="0.2">
      <c r="E69" s="62"/>
    </row>
    <row r="70" spans="5:5" x14ac:dyDescent="0.2">
      <c r="E70" s="62"/>
    </row>
    <row r="71" spans="5:5" x14ac:dyDescent="0.2">
      <c r="E71" s="62"/>
    </row>
    <row r="72" spans="5:5" x14ac:dyDescent="0.2">
      <c r="E72" s="62"/>
    </row>
    <row r="73" spans="5:5" x14ac:dyDescent="0.2">
      <c r="E73" s="62"/>
    </row>
    <row r="74" spans="5:5" x14ac:dyDescent="0.2">
      <c r="E74" s="62"/>
    </row>
    <row r="75" spans="5:5" x14ac:dyDescent="0.2">
      <c r="E75" s="62"/>
    </row>
    <row r="76" spans="5:5" x14ac:dyDescent="0.2">
      <c r="E76" s="62"/>
    </row>
    <row r="77" spans="5:5" x14ac:dyDescent="0.2">
      <c r="E77" s="62"/>
    </row>
    <row r="78" spans="5:5" x14ac:dyDescent="0.2">
      <c r="E78" s="62"/>
    </row>
    <row r="79" spans="5:5" x14ac:dyDescent="0.2">
      <c r="E79" s="62"/>
    </row>
    <row r="80" spans="5:5" x14ac:dyDescent="0.2">
      <c r="E80" s="62"/>
    </row>
    <row r="81" spans="5:5" x14ac:dyDescent="0.2">
      <c r="E81" s="62"/>
    </row>
    <row r="82" spans="5:5" x14ac:dyDescent="0.2">
      <c r="E82" s="62"/>
    </row>
    <row r="83" spans="5:5" x14ac:dyDescent="0.2">
      <c r="E83" s="62"/>
    </row>
    <row r="84" spans="5:5" x14ac:dyDescent="0.2">
      <c r="E84" s="62"/>
    </row>
    <row r="85" spans="5:5" x14ac:dyDescent="0.2">
      <c r="E85" s="62"/>
    </row>
    <row r="86" spans="5:5" x14ac:dyDescent="0.2">
      <c r="E86" s="62"/>
    </row>
    <row r="87" spans="5:5" x14ac:dyDescent="0.2">
      <c r="E87" s="62"/>
    </row>
    <row r="88" spans="5:5" x14ac:dyDescent="0.2">
      <c r="E88" s="62"/>
    </row>
    <row r="89" spans="5:5" x14ac:dyDescent="0.2">
      <c r="E89" s="62"/>
    </row>
    <row r="90" spans="5:5" x14ac:dyDescent="0.2">
      <c r="E90" s="62"/>
    </row>
    <row r="91" spans="5:5" x14ac:dyDescent="0.2">
      <c r="E91" s="62"/>
    </row>
    <row r="92" spans="5:5" x14ac:dyDescent="0.2">
      <c r="E92" s="62"/>
    </row>
    <row r="93" spans="5:5" x14ac:dyDescent="0.2">
      <c r="E93" s="62"/>
    </row>
    <row r="94" spans="5:5" x14ac:dyDescent="0.2">
      <c r="E94" s="62"/>
    </row>
    <row r="95" spans="5:5" x14ac:dyDescent="0.2">
      <c r="E95" s="62"/>
    </row>
    <row r="96" spans="5:5" x14ac:dyDescent="0.2">
      <c r="E96" s="62"/>
    </row>
    <row r="97" spans="5:5" x14ac:dyDescent="0.2">
      <c r="E97" s="62"/>
    </row>
    <row r="98" spans="5:5" x14ac:dyDescent="0.2">
      <c r="E98" s="62"/>
    </row>
    <row r="99" spans="5:5" x14ac:dyDescent="0.2">
      <c r="E99" s="62"/>
    </row>
    <row r="100" spans="5:5" x14ac:dyDescent="0.2">
      <c r="E100" s="62"/>
    </row>
    <row r="101" spans="5:5" x14ac:dyDescent="0.2">
      <c r="E101" s="62"/>
    </row>
    <row r="102" spans="5:5" x14ac:dyDescent="0.2">
      <c r="E102" s="62"/>
    </row>
    <row r="103" spans="5:5" x14ac:dyDescent="0.2">
      <c r="E103" s="62"/>
    </row>
    <row r="104" spans="5:5" x14ac:dyDescent="0.2">
      <c r="E104" s="62"/>
    </row>
    <row r="105" spans="5:5" x14ac:dyDescent="0.2">
      <c r="E105" s="62"/>
    </row>
    <row r="106" spans="5:5" x14ac:dyDescent="0.2">
      <c r="E106" s="62"/>
    </row>
    <row r="107" spans="5:5" x14ac:dyDescent="0.2">
      <c r="E107" s="62"/>
    </row>
    <row r="108" spans="5:5" x14ac:dyDescent="0.2">
      <c r="E108" s="62"/>
    </row>
    <row r="109" spans="5:5" x14ac:dyDescent="0.2">
      <c r="E109" s="62"/>
    </row>
    <row r="110" spans="5:5" x14ac:dyDescent="0.2">
      <c r="E110" s="62"/>
    </row>
    <row r="111" spans="5:5" x14ac:dyDescent="0.2">
      <c r="E111" s="62"/>
    </row>
    <row r="112" spans="5:5" x14ac:dyDescent="0.2">
      <c r="E112" s="62"/>
    </row>
    <row r="113" spans="5:5" x14ac:dyDescent="0.2">
      <c r="E113" s="62"/>
    </row>
    <row r="114" spans="5:5" x14ac:dyDescent="0.2">
      <c r="E114" s="62"/>
    </row>
    <row r="115" spans="5:5" x14ac:dyDescent="0.2">
      <c r="E115" s="62"/>
    </row>
    <row r="116" spans="5:5" x14ac:dyDescent="0.2">
      <c r="E116" s="62"/>
    </row>
    <row r="117" spans="5:5" x14ac:dyDescent="0.2">
      <c r="E117" s="62"/>
    </row>
    <row r="118" spans="5:5" x14ac:dyDescent="0.2">
      <c r="E118" s="62"/>
    </row>
    <row r="119" spans="5:5" x14ac:dyDescent="0.2">
      <c r="E119" s="62"/>
    </row>
  </sheetData>
  <mergeCells count="10">
    <mergeCell ref="B7:J7"/>
    <mergeCell ref="A1:C3"/>
    <mergeCell ref="D1:I1"/>
    <mergeCell ref="J1:K1"/>
    <mergeCell ref="D3:I3"/>
    <mergeCell ref="J3:K3"/>
    <mergeCell ref="A4:C6"/>
    <mergeCell ref="D5:E5"/>
    <mergeCell ref="F5:G5"/>
    <mergeCell ref="I5:J5"/>
  </mergeCells>
  <phoneticPr fontId="0" type="noConversion"/>
  <pageMargins left="0.25" right="0.25" top="0.75" bottom="0.2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FBFB22-F9F0-4487-8494-E65EA3774E7A}">
  <sheetPr codeName="Sheet2"/>
  <dimension ref="A1:K108"/>
  <sheetViews>
    <sheetView view="pageBreakPreview" zoomScale="60" zoomScaleNormal="100" workbookViewId="0">
      <selection activeCell="N30" sqref="N30"/>
    </sheetView>
  </sheetViews>
  <sheetFormatPr defaultColWidth="8.85546875" defaultRowHeight="12.75" x14ac:dyDescent="0.2"/>
  <cols>
    <col min="1" max="11" width="9" style="81" customWidth="1"/>
    <col min="12" max="12" width="8.85546875" style="81"/>
    <col min="13" max="13" width="10.85546875" style="81" customWidth="1"/>
    <col min="14" max="16384" width="8.85546875" style="81"/>
  </cols>
  <sheetData>
    <row r="1" spans="1:11" x14ac:dyDescent="0.2">
      <c r="A1" s="147"/>
      <c r="B1" s="147"/>
      <c r="C1" s="149"/>
      <c r="D1" s="150" t="s">
        <v>13</v>
      </c>
      <c r="E1" s="151"/>
      <c r="F1" s="151"/>
      <c r="G1" s="151"/>
      <c r="H1" s="151"/>
      <c r="I1" s="152"/>
      <c r="J1" s="150" t="s">
        <v>14</v>
      </c>
      <c r="K1" s="152"/>
    </row>
    <row r="2" spans="1:11" x14ac:dyDescent="0.2">
      <c r="A2" s="147"/>
      <c r="B2" s="147"/>
      <c r="C2" s="149"/>
      <c r="D2" s="41" t="str">
        <f>Input!D2</f>
        <v>Example Project</v>
      </c>
      <c r="E2" s="42"/>
      <c r="F2" s="42"/>
      <c r="G2" s="42"/>
      <c r="H2" s="42"/>
      <c r="I2" s="43"/>
      <c r="J2" s="41" t="str">
        <f>Input!J2</f>
        <v>Eample Job No.</v>
      </c>
      <c r="K2" s="43"/>
    </row>
    <row r="3" spans="1:11" x14ac:dyDescent="0.2">
      <c r="A3" s="147"/>
      <c r="B3" s="147"/>
      <c r="C3" s="149"/>
      <c r="D3" s="150" t="s">
        <v>17</v>
      </c>
      <c r="E3" s="151"/>
      <c r="F3" s="151"/>
      <c r="G3" s="151"/>
      <c r="H3" s="151"/>
      <c r="I3" s="152"/>
      <c r="J3" s="153" t="s">
        <v>18</v>
      </c>
      <c r="K3" s="154"/>
    </row>
    <row r="4" spans="1:11" x14ac:dyDescent="0.2">
      <c r="A4" s="155" t="s">
        <v>19</v>
      </c>
      <c r="B4" s="155"/>
      <c r="C4" s="156"/>
      <c r="D4" s="41" t="s">
        <v>20</v>
      </c>
      <c r="E4" s="42"/>
      <c r="F4" s="42"/>
      <c r="G4" s="42"/>
      <c r="H4" s="42"/>
      <c r="I4" s="44"/>
      <c r="J4" s="41"/>
      <c r="K4" s="43"/>
    </row>
    <row r="5" spans="1:11" x14ac:dyDescent="0.2">
      <c r="A5" s="155"/>
      <c r="B5" s="155"/>
      <c r="C5" s="156"/>
      <c r="D5" s="150" t="s">
        <v>21</v>
      </c>
      <c r="E5" s="152"/>
      <c r="F5" s="150" t="s">
        <v>22</v>
      </c>
      <c r="G5" s="152"/>
      <c r="H5" s="45" t="s">
        <v>23</v>
      </c>
      <c r="I5" s="153" t="s">
        <v>24</v>
      </c>
      <c r="J5" s="154"/>
      <c r="K5" s="46" t="s">
        <v>23</v>
      </c>
    </row>
    <row r="6" spans="1:11" x14ac:dyDescent="0.2">
      <c r="A6" s="155"/>
      <c r="B6" s="155"/>
      <c r="C6" s="156"/>
      <c r="D6" s="41" t="str">
        <f>Input!D6</f>
        <v>Example Client</v>
      </c>
      <c r="E6" s="43"/>
      <c r="F6" s="41" t="str">
        <f>Input!F6</f>
        <v>Example Engineer</v>
      </c>
      <c r="G6" s="43"/>
      <c r="H6" s="47">
        <f ca="1">TODAY()</f>
        <v>45936</v>
      </c>
      <c r="I6" s="41" t="str">
        <f>Input!I6</f>
        <v>Example Checker</v>
      </c>
      <c r="J6" s="43"/>
      <c r="K6" s="47">
        <f ca="1">TODAY()</f>
        <v>45936</v>
      </c>
    </row>
    <row r="7" spans="1:11" x14ac:dyDescent="0.2">
      <c r="A7" s="48" t="s">
        <v>28</v>
      </c>
      <c r="B7" s="147" t="s">
        <v>29</v>
      </c>
      <c r="C7" s="147"/>
      <c r="D7" s="148"/>
      <c r="E7" s="148"/>
      <c r="F7" s="148"/>
      <c r="G7" s="148"/>
      <c r="H7" s="148"/>
      <c r="I7" s="148"/>
      <c r="J7" s="148"/>
      <c r="K7" s="49" t="s">
        <v>30</v>
      </c>
    </row>
    <row r="8" spans="1:11" x14ac:dyDescent="0.2">
      <c r="F8" s="64"/>
    </row>
    <row r="9" spans="1:11" ht="12.75" customHeight="1" x14ac:dyDescent="0.2">
      <c r="B9" s="14" t="s">
        <v>84</v>
      </c>
      <c r="C9" s="50"/>
      <c r="F9" s="64"/>
    </row>
    <row r="10" spans="1:11" ht="12.75" customHeight="1" x14ac:dyDescent="0.2">
      <c r="B10" s="14" t="s">
        <v>85</v>
      </c>
      <c r="C10" s="82"/>
      <c r="F10" s="64"/>
      <c r="G10" s="50"/>
    </row>
    <row r="11" spans="1:11" ht="12.75" customHeight="1" x14ac:dyDescent="0.2">
      <c r="C11" s="50"/>
      <c r="F11" s="64"/>
      <c r="G11" s="50"/>
    </row>
    <row r="12" spans="1:11" ht="14.45" customHeight="1" x14ac:dyDescent="0.2">
      <c r="C12" s="16" t="s">
        <v>86</v>
      </c>
      <c r="D12" s="50"/>
      <c r="F12" s="64"/>
    </row>
    <row r="13" spans="1:11" ht="14.45" customHeight="1" x14ac:dyDescent="0.2">
      <c r="D13" s="71"/>
      <c r="F13" s="64"/>
    </row>
    <row r="14" spans="1:11" ht="14.45" customHeight="1" x14ac:dyDescent="0.2">
      <c r="D14" s="22" t="s">
        <v>9</v>
      </c>
      <c r="E14" s="22"/>
      <c r="F14" s="64"/>
    </row>
    <row r="15" spans="1:11" ht="14.45" customHeight="1" x14ac:dyDescent="0.2">
      <c r="D15" s="22" t="s">
        <v>87</v>
      </c>
      <c r="E15" s="22" t="s">
        <v>88</v>
      </c>
      <c r="F15" s="125">
        <v>1.35</v>
      </c>
      <c r="G15" s="86"/>
    </row>
    <row r="16" spans="1:11" ht="14.45" customHeight="1" x14ac:dyDescent="0.2">
      <c r="D16" s="22" t="s">
        <v>89</v>
      </c>
      <c r="E16" s="22" t="s">
        <v>90</v>
      </c>
      <c r="F16" s="125">
        <v>1.5</v>
      </c>
      <c r="G16" s="86"/>
    </row>
    <row r="17" spans="4:11" ht="14.45" customHeight="1" x14ac:dyDescent="0.2">
      <c r="D17" s="22"/>
      <c r="E17" s="22"/>
      <c r="F17" s="64"/>
      <c r="G17" s="86"/>
    </row>
    <row r="18" spans="4:11" ht="14.45" customHeight="1" x14ac:dyDescent="0.2">
      <c r="D18" s="22" t="s">
        <v>91</v>
      </c>
      <c r="E18" s="64"/>
      <c r="F18" s="64"/>
      <c r="G18" s="86"/>
    </row>
    <row r="19" spans="4:11" ht="14.45" customHeight="1" x14ac:dyDescent="0.2">
      <c r="D19" s="22" t="s">
        <v>92</v>
      </c>
      <c r="E19" s="22" t="s">
        <v>93</v>
      </c>
      <c r="F19" s="125">
        <v>1</v>
      </c>
      <c r="G19" s="86"/>
    </row>
    <row r="20" spans="4:11" ht="14.45" customHeight="1" x14ac:dyDescent="0.2">
      <c r="D20" s="22" t="s">
        <v>34</v>
      </c>
      <c r="E20" s="22" t="s">
        <v>94</v>
      </c>
      <c r="F20" s="125">
        <v>1</v>
      </c>
      <c r="G20" s="86"/>
    </row>
    <row r="21" spans="4:11" ht="14.45" customHeight="1" x14ac:dyDescent="0.2">
      <c r="E21" s="64"/>
      <c r="F21" s="64"/>
      <c r="G21" s="105" t="s">
        <v>5</v>
      </c>
      <c r="H21" s="88"/>
      <c r="I21" s="88"/>
      <c r="J21" s="88"/>
      <c r="K21" s="89"/>
    </row>
    <row r="22" spans="4:11" ht="14.45" customHeight="1" x14ac:dyDescent="0.2">
      <c r="D22" s="16" t="s">
        <v>50</v>
      </c>
      <c r="E22" s="64"/>
      <c r="F22" s="64"/>
      <c r="G22" s="90"/>
      <c r="H22" s="87"/>
      <c r="I22" s="72" t="s">
        <v>39</v>
      </c>
      <c r="J22" s="73">
        <v>2.2192521921816208</v>
      </c>
      <c r="K22" s="101" t="s">
        <v>1</v>
      </c>
    </row>
    <row r="23" spans="4:11" ht="14.45" customHeight="1" x14ac:dyDescent="0.3">
      <c r="E23" s="64"/>
      <c r="F23" s="64"/>
      <c r="G23" s="91"/>
      <c r="H23" s="92"/>
      <c r="I23" s="78" t="s">
        <v>99</v>
      </c>
      <c r="J23" s="79">
        <f>d+min_exc</f>
        <v>2.6192521921816208</v>
      </c>
      <c r="K23" s="102" t="s">
        <v>1</v>
      </c>
    </row>
    <row r="24" spans="4:11" ht="14.45" customHeight="1" x14ac:dyDescent="0.2">
      <c r="D24" s="22" t="s">
        <v>51</v>
      </c>
      <c r="E24" s="22" t="s">
        <v>54</v>
      </c>
      <c r="F24" s="122">
        <f>MIN(0.5,0.1*(h-a))</f>
        <v>0.4</v>
      </c>
      <c r="G24" s="86" t="s">
        <v>1</v>
      </c>
      <c r="H24" s="81" t="s">
        <v>113</v>
      </c>
    </row>
    <row r="25" spans="4:11" ht="14.45" customHeight="1" x14ac:dyDescent="0.2">
      <c r="D25" s="22" t="s">
        <v>32</v>
      </c>
      <c r="E25" s="22" t="s">
        <v>33</v>
      </c>
      <c r="F25" s="122">
        <f>DEGREES(ATAN(TAN(RADIANS(phi))/gammaphi))</f>
        <v>29.999999999999996</v>
      </c>
      <c r="G25" s="86" t="s">
        <v>0</v>
      </c>
      <c r="K25" s="123"/>
    </row>
    <row r="26" spans="4:11" ht="14.45" customHeight="1" x14ac:dyDescent="0.2">
      <c r="D26" s="22" t="s">
        <v>34</v>
      </c>
      <c r="E26" s="22" t="s">
        <v>55</v>
      </c>
      <c r="F26" s="85">
        <f>gamma/gammagamma</f>
        <v>20</v>
      </c>
      <c r="G26" s="86" t="s">
        <v>74</v>
      </c>
      <c r="K26" s="123"/>
    </row>
    <row r="27" spans="4:11" ht="14.45" customHeight="1" x14ac:dyDescent="0.2">
      <c r="D27" s="39" t="s">
        <v>52</v>
      </c>
      <c r="E27" s="22" t="s">
        <v>56</v>
      </c>
      <c r="F27" s="124">
        <f>(1-SIN(RADIANS(design_phi)))/(1+SIN(RADIANS(design_phi)))</f>
        <v>0.33333333333333331</v>
      </c>
      <c r="G27" s="86"/>
    </row>
    <row r="28" spans="4:11" ht="14.45" customHeight="1" x14ac:dyDescent="0.2">
      <c r="D28" s="39" t="s">
        <v>53</v>
      </c>
      <c r="E28" s="22" t="s">
        <v>57</v>
      </c>
      <c r="F28" s="124">
        <f>1/Ka</f>
        <v>3</v>
      </c>
      <c r="G28" s="84"/>
    </row>
    <row r="29" spans="4:11" ht="14.45" customHeight="1" x14ac:dyDescent="0.2">
      <c r="D29" s="83"/>
      <c r="E29" s="64"/>
      <c r="F29" s="64"/>
      <c r="G29" s="86"/>
    </row>
    <row r="30" spans="4:11" ht="14.45" customHeight="1" x14ac:dyDescent="0.2">
      <c r="D30" s="16" t="s">
        <v>70</v>
      </c>
      <c r="E30" s="64"/>
      <c r="F30" s="64"/>
      <c r="G30" s="86"/>
    </row>
    <row r="31" spans="4:11" ht="14.45" customHeight="1" x14ac:dyDescent="0.2">
      <c r="E31" s="64"/>
      <c r="F31" s="64"/>
      <c r="G31" s="86"/>
    </row>
    <row r="32" spans="4:11" ht="14.45" customHeight="1" x14ac:dyDescent="0.2">
      <c r="E32" s="67" t="s">
        <v>98</v>
      </c>
      <c r="F32" s="64"/>
      <c r="G32" s="86"/>
    </row>
    <row r="33" spans="4:7" ht="14.45" customHeight="1" x14ac:dyDescent="0.3">
      <c r="E33" s="64" t="s">
        <v>75</v>
      </c>
      <c r="F33" s="122">
        <f>0.5*Kp*design_gamma*d^2*gammaG</f>
        <v>199.46575184636868</v>
      </c>
      <c r="G33" s="24" t="s">
        <v>101</v>
      </c>
    </row>
    <row r="34" spans="4:7" ht="14.45" customHeight="1" x14ac:dyDescent="0.3">
      <c r="E34" s="64" t="s">
        <v>76</v>
      </c>
      <c r="F34" s="122">
        <f>0.5*Ka*design_gamma*((h+min_exc+d)^2)*gammaG</f>
        <v>261.23851785629</v>
      </c>
      <c r="G34" s="24" t="s">
        <v>101</v>
      </c>
    </row>
    <row r="35" spans="4:7" ht="14.45" customHeight="1" x14ac:dyDescent="0.3">
      <c r="E35" s="64" t="s">
        <v>77</v>
      </c>
      <c r="F35" s="122">
        <f>Ka*surcharge*(h+min_exc+d)*gammaQ</f>
        <v>38.096260960908104</v>
      </c>
      <c r="G35" s="24" t="s">
        <v>102</v>
      </c>
    </row>
    <row r="36" spans="4:7" ht="14.45" customHeight="1" x14ac:dyDescent="0.2">
      <c r="E36" s="64"/>
      <c r="F36" s="85"/>
      <c r="G36" s="86"/>
    </row>
    <row r="37" spans="4:7" ht="14.45" customHeight="1" x14ac:dyDescent="0.2">
      <c r="D37" s="66" t="s">
        <v>72</v>
      </c>
      <c r="E37" s="64"/>
      <c r="F37" s="85"/>
      <c r="G37" s="86"/>
    </row>
    <row r="38" spans="4:7" ht="14.45" customHeight="1" x14ac:dyDescent="0.2">
      <c r="D38" s="50"/>
      <c r="E38" s="16" t="s">
        <v>95</v>
      </c>
      <c r="F38" s="85"/>
      <c r="G38" s="86"/>
    </row>
    <row r="39" spans="4:7" ht="14.45" customHeight="1" x14ac:dyDescent="0.3">
      <c r="E39" s="64" t="s">
        <v>78</v>
      </c>
      <c r="F39" s="122">
        <f>(h-a)+min_exc+((2/3)*d)</f>
        <v>5.8795014614544137</v>
      </c>
      <c r="G39" s="86" t="s">
        <v>1</v>
      </c>
    </row>
    <row r="40" spans="4:7" ht="14.45" customHeight="1" x14ac:dyDescent="0.3">
      <c r="E40" s="64" t="s">
        <v>79</v>
      </c>
      <c r="F40" s="122">
        <f>((2/3)*(h+min_exc+d))-a</f>
        <v>4.0795014614544138</v>
      </c>
      <c r="G40" s="86" t="s">
        <v>1</v>
      </c>
    </row>
    <row r="41" spans="4:7" ht="14.45" customHeight="1" x14ac:dyDescent="0.3">
      <c r="E41" s="64" t="s">
        <v>80</v>
      </c>
      <c r="F41" s="122">
        <f>((h+min_exc+d)/2)-a</f>
        <v>2.8096260960908106</v>
      </c>
      <c r="G41" s="86" t="s">
        <v>1</v>
      </c>
    </row>
    <row r="42" spans="4:7" ht="14.45" customHeight="1" x14ac:dyDescent="0.2">
      <c r="E42" s="64"/>
      <c r="F42" s="85"/>
      <c r="G42" s="86"/>
    </row>
    <row r="43" spans="4:7" ht="14.45" customHeight="1" x14ac:dyDescent="0.2">
      <c r="D43" s="50"/>
      <c r="E43" s="16" t="s">
        <v>12</v>
      </c>
      <c r="F43" s="85"/>
      <c r="G43" s="86"/>
    </row>
    <row r="44" spans="4:7" ht="14.45" customHeight="1" x14ac:dyDescent="0.3">
      <c r="E44" s="64" t="s">
        <v>81</v>
      </c>
      <c r="F44" s="122">
        <f>Pp*lp</f>
        <v>1172.759179490828</v>
      </c>
      <c r="G44" s="86" t="s">
        <v>6</v>
      </c>
    </row>
    <row r="45" spans="4:7" ht="14.45" customHeight="1" x14ac:dyDescent="0.3">
      <c r="E45" s="64" t="s">
        <v>82</v>
      </c>
      <c r="F45" s="122">
        <f>Pa*la</f>
        <v>1065.7229153829201</v>
      </c>
      <c r="G45" s="86" t="s">
        <v>6</v>
      </c>
    </row>
    <row r="46" spans="4:7" ht="14.45" customHeight="1" x14ac:dyDescent="0.3">
      <c r="E46" s="64" t="s">
        <v>83</v>
      </c>
      <c r="F46" s="122">
        <f>Pq*lq</f>
        <v>107.03624895925299</v>
      </c>
      <c r="G46" s="86" t="s">
        <v>6</v>
      </c>
    </row>
    <row r="47" spans="4:7" ht="14.45" customHeight="1" x14ac:dyDescent="0.2">
      <c r="E47" s="64"/>
      <c r="F47" s="64"/>
      <c r="G47" s="86"/>
    </row>
    <row r="48" spans="4:7" ht="14.45" customHeight="1" x14ac:dyDescent="0.2">
      <c r="E48" s="67" t="s">
        <v>96</v>
      </c>
      <c r="F48" s="64"/>
      <c r="G48" s="86"/>
    </row>
    <row r="49" spans="4:7" x14ac:dyDescent="0.2">
      <c r="D49" s="64" t="s">
        <v>107</v>
      </c>
      <c r="E49" s="64" t="s">
        <v>97</v>
      </c>
      <c r="F49" s="109">
        <f>Mp-Ma-Mq</f>
        <v>1.5148654995300603E-5</v>
      </c>
      <c r="G49" s="86" t="s">
        <v>6</v>
      </c>
    </row>
    <row r="50" spans="4:7" x14ac:dyDescent="0.2">
      <c r="E50" s="64"/>
      <c r="F50" s="64"/>
      <c r="G50" s="86"/>
    </row>
    <row r="51" spans="4:7" x14ac:dyDescent="0.2">
      <c r="E51" s="64"/>
      <c r="F51" s="64"/>
      <c r="G51" s="86"/>
    </row>
    <row r="52" spans="4:7" x14ac:dyDescent="0.2">
      <c r="E52" s="64"/>
      <c r="F52" s="64"/>
      <c r="G52" s="86"/>
    </row>
    <row r="53" spans="4:7" x14ac:dyDescent="0.2">
      <c r="E53" s="64"/>
      <c r="F53" s="64"/>
      <c r="G53" s="86"/>
    </row>
    <row r="54" spans="4:7" x14ac:dyDescent="0.2">
      <c r="E54" s="64"/>
      <c r="F54" s="64"/>
      <c r="G54" s="86"/>
    </row>
    <row r="55" spans="4:7" x14ac:dyDescent="0.2">
      <c r="E55" s="64"/>
      <c r="F55" s="64"/>
    </row>
    <row r="56" spans="4:7" x14ac:dyDescent="0.2">
      <c r="F56" s="64"/>
    </row>
    <row r="57" spans="4:7" x14ac:dyDescent="0.2">
      <c r="F57" s="64"/>
    </row>
    <row r="58" spans="4:7" x14ac:dyDescent="0.2">
      <c r="F58" s="64"/>
    </row>
    <row r="59" spans="4:7" x14ac:dyDescent="0.2">
      <c r="F59" s="64"/>
    </row>
    <row r="60" spans="4:7" x14ac:dyDescent="0.2">
      <c r="F60" s="64"/>
    </row>
    <row r="61" spans="4:7" x14ac:dyDescent="0.2">
      <c r="F61" s="64"/>
    </row>
    <row r="62" spans="4:7" x14ac:dyDescent="0.2">
      <c r="F62" s="64"/>
    </row>
    <row r="63" spans="4:7" x14ac:dyDescent="0.2">
      <c r="F63" s="64"/>
    </row>
    <row r="64" spans="4:7" x14ac:dyDescent="0.2">
      <c r="F64" s="64"/>
    </row>
    <row r="65" spans="6:6" x14ac:dyDescent="0.2">
      <c r="F65" s="64"/>
    </row>
    <row r="66" spans="6:6" x14ac:dyDescent="0.2">
      <c r="F66" s="64"/>
    </row>
    <row r="67" spans="6:6" x14ac:dyDescent="0.2">
      <c r="F67" s="64"/>
    </row>
    <row r="68" spans="6:6" x14ac:dyDescent="0.2">
      <c r="F68" s="64"/>
    </row>
    <row r="69" spans="6:6" x14ac:dyDescent="0.2">
      <c r="F69" s="64"/>
    </row>
    <row r="70" spans="6:6" x14ac:dyDescent="0.2">
      <c r="F70" s="64"/>
    </row>
    <row r="71" spans="6:6" x14ac:dyDescent="0.2">
      <c r="F71" s="64"/>
    </row>
    <row r="72" spans="6:6" x14ac:dyDescent="0.2">
      <c r="F72" s="64"/>
    </row>
    <row r="73" spans="6:6" x14ac:dyDescent="0.2">
      <c r="F73" s="64"/>
    </row>
    <row r="74" spans="6:6" x14ac:dyDescent="0.2">
      <c r="F74" s="64"/>
    </row>
    <row r="75" spans="6:6" x14ac:dyDescent="0.2">
      <c r="F75" s="64"/>
    </row>
    <row r="76" spans="6:6" x14ac:dyDescent="0.2">
      <c r="F76" s="64"/>
    </row>
    <row r="77" spans="6:6" x14ac:dyDescent="0.2">
      <c r="F77" s="64"/>
    </row>
    <row r="78" spans="6:6" x14ac:dyDescent="0.2">
      <c r="F78" s="64"/>
    </row>
    <row r="79" spans="6:6" x14ac:dyDescent="0.2">
      <c r="F79" s="64"/>
    </row>
    <row r="80" spans="6:6" x14ac:dyDescent="0.2">
      <c r="F80" s="64"/>
    </row>
    <row r="81" spans="6:6" x14ac:dyDescent="0.2">
      <c r="F81" s="64"/>
    </row>
    <row r="82" spans="6:6" x14ac:dyDescent="0.2">
      <c r="F82" s="64"/>
    </row>
    <row r="83" spans="6:6" x14ac:dyDescent="0.2">
      <c r="F83" s="64"/>
    </row>
    <row r="84" spans="6:6" x14ac:dyDescent="0.2">
      <c r="F84" s="64"/>
    </row>
    <row r="85" spans="6:6" x14ac:dyDescent="0.2">
      <c r="F85" s="64"/>
    </row>
    <row r="86" spans="6:6" x14ac:dyDescent="0.2">
      <c r="F86" s="64"/>
    </row>
    <row r="87" spans="6:6" x14ac:dyDescent="0.2">
      <c r="F87" s="64"/>
    </row>
    <row r="88" spans="6:6" x14ac:dyDescent="0.2">
      <c r="F88" s="64"/>
    </row>
    <row r="89" spans="6:6" x14ac:dyDescent="0.2">
      <c r="F89" s="64"/>
    </row>
    <row r="90" spans="6:6" x14ac:dyDescent="0.2">
      <c r="F90" s="64"/>
    </row>
    <row r="91" spans="6:6" x14ac:dyDescent="0.2">
      <c r="F91" s="64"/>
    </row>
    <row r="92" spans="6:6" x14ac:dyDescent="0.2">
      <c r="F92" s="64"/>
    </row>
    <row r="93" spans="6:6" x14ac:dyDescent="0.2">
      <c r="F93" s="64"/>
    </row>
    <row r="94" spans="6:6" x14ac:dyDescent="0.2">
      <c r="F94" s="64"/>
    </row>
    <row r="95" spans="6:6" x14ac:dyDescent="0.2">
      <c r="F95" s="64"/>
    </row>
    <row r="96" spans="6:6" x14ac:dyDescent="0.2">
      <c r="F96" s="64"/>
    </row>
    <row r="97" spans="6:6" x14ac:dyDescent="0.2">
      <c r="F97" s="64"/>
    </row>
    <row r="98" spans="6:6" x14ac:dyDescent="0.2">
      <c r="F98" s="64"/>
    </row>
    <row r="99" spans="6:6" x14ac:dyDescent="0.2">
      <c r="F99" s="64"/>
    </row>
    <row r="100" spans="6:6" x14ac:dyDescent="0.2">
      <c r="F100" s="64"/>
    </row>
    <row r="101" spans="6:6" x14ac:dyDescent="0.2">
      <c r="F101" s="64"/>
    </row>
    <row r="102" spans="6:6" x14ac:dyDescent="0.2">
      <c r="F102" s="64"/>
    </row>
    <row r="103" spans="6:6" x14ac:dyDescent="0.2">
      <c r="F103" s="64"/>
    </row>
    <row r="104" spans="6:6" x14ac:dyDescent="0.2">
      <c r="F104" s="64"/>
    </row>
    <row r="105" spans="6:6" x14ac:dyDescent="0.2">
      <c r="F105" s="64"/>
    </row>
    <row r="106" spans="6:6" x14ac:dyDescent="0.2">
      <c r="F106" s="64"/>
    </row>
    <row r="107" spans="6:6" x14ac:dyDescent="0.2">
      <c r="F107" s="64"/>
    </row>
    <row r="108" spans="6:6" x14ac:dyDescent="0.2">
      <c r="F108" s="64"/>
    </row>
  </sheetData>
  <mergeCells count="10">
    <mergeCell ref="B7:J7"/>
    <mergeCell ref="A1:C3"/>
    <mergeCell ref="D1:I1"/>
    <mergeCell ref="J1:K1"/>
    <mergeCell ref="D3:I3"/>
    <mergeCell ref="J3:K3"/>
    <mergeCell ref="A4:C6"/>
    <mergeCell ref="D5:E5"/>
    <mergeCell ref="F5:G5"/>
    <mergeCell ref="I5:J5"/>
  </mergeCells>
  <phoneticPr fontId="0" type="noConversion"/>
  <pageMargins left="0.25" right="0.25" top="0.75" bottom="0.2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ECC6C-B2DF-48E9-A1FF-BC2291BF8039}">
  <sheetPr codeName="Sheet3"/>
  <dimension ref="A1:N108"/>
  <sheetViews>
    <sheetView view="pageBreakPreview" zoomScale="60" zoomScaleNormal="100" workbookViewId="0">
      <selection activeCell="N30" sqref="N30"/>
    </sheetView>
  </sheetViews>
  <sheetFormatPr defaultColWidth="8.85546875" defaultRowHeight="12.75" x14ac:dyDescent="0.2"/>
  <cols>
    <col min="1" max="11" width="9" style="81" customWidth="1"/>
    <col min="12" max="12" width="8.85546875" style="81"/>
    <col min="13" max="13" width="10.85546875" style="81" customWidth="1"/>
    <col min="14" max="16384" width="8.85546875" style="81"/>
  </cols>
  <sheetData>
    <row r="1" spans="1:11" x14ac:dyDescent="0.2">
      <c r="A1" s="147"/>
      <c r="B1" s="147"/>
      <c r="C1" s="149"/>
      <c r="D1" s="150" t="s">
        <v>13</v>
      </c>
      <c r="E1" s="151"/>
      <c r="F1" s="151"/>
      <c r="G1" s="151"/>
      <c r="H1" s="151"/>
      <c r="I1" s="152"/>
      <c r="J1" s="150" t="s">
        <v>14</v>
      </c>
      <c r="K1" s="152"/>
    </row>
    <row r="2" spans="1:11" x14ac:dyDescent="0.2">
      <c r="A2" s="147"/>
      <c r="B2" s="147"/>
      <c r="C2" s="149"/>
      <c r="D2" s="41" t="str">
        <f>Input!D2</f>
        <v>Example Project</v>
      </c>
      <c r="E2" s="42"/>
      <c r="F2" s="42"/>
      <c r="G2" s="42"/>
      <c r="H2" s="42"/>
      <c r="I2" s="43"/>
      <c r="J2" s="41" t="str">
        <f>Input!J2</f>
        <v>Eample Job No.</v>
      </c>
      <c r="K2" s="43"/>
    </row>
    <row r="3" spans="1:11" x14ac:dyDescent="0.2">
      <c r="A3" s="147"/>
      <c r="B3" s="147"/>
      <c r="C3" s="149"/>
      <c r="D3" s="150" t="s">
        <v>17</v>
      </c>
      <c r="E3" s="151"/>
      <c r="F3" s="151"/>
      <c r="G3" s="151"/>
      <c r="H3" s="151"/>
      <c r="I3" s="152"/>
      <c r="J3" s="153" t="s">
        <v>18</v>
      </c>
      <c r="K3" s="154"/>
    </row>
    <row r="4" spans="1:11" x14ac:dyDescent="0.2">
      <c r="A4" s="155" t="s">
        <v>19</v>
      </c>
      <c r="B4" s="155"/>
      <c r="C4" s="156"/>
      <c r="D4" s="41" t="s">
        <v>20</v>
      </c>
      <c r="E4" s="42"/>
      <c r="F4" s="42"/>
      <c r="G4" s="42"/>
      <c r="H4" s="42"/>
      <c r="I4" s="44"/>
      <c r="J4" s="41"/>
      <c r="K4" s="43"/>
    </row>
    <row r="5" spans="1:11" x14ac:dyDescent="0.2">
      <c r="A5" s="155"/>
      <c r="B5" s="155"/>
      <c r="C5" s="156"/>
      <c r="D5" s="150" t="s">
        <v>21</v>
      </c>
      <c r="E5" s="152"/>
      <c r="F5" s="150" t="s">
        <v>22</v>
      </c>
      <c r="G5" s="152"/>
      <c r="H5" s="45" t="s">
        <v>23</v>
      </c>
      <c r="I5" s="153" t="s">
        <v>24</v>
      </c>
      <c r="J5" s="154"/>
      <c r="K5" s="46" t="s">
        <v>23</v>
      </c>
    </row>
    <row r="6" spans="1:11" x14ac:dyDescent="0.2">
      <c r="A6" s="155"/>
      <c r="B6" s="155"/>
      <c r="C6" s="156"/>
      <c r="D6" s="41" t="str">
        <f>Input!D6</f>
        <v>Example Client</v>
      </c>
      <c r="E6" s="43"/>
      <c r="F6" s="41" t="str">
        <f>Input!F6</f>
        <v>Example Engineer</v>
      </c>
      <c r="G6" s="43"/>
      <c r="H6" s="47">
        <f ca="1">TODAY()</f>
        <v>45936</v>
      </c>
      <c r="I6" s="41" t="str">
        <f>Input!I6</f>
        <v>Example Checker</v>
      </c>
      <c r="J6" s="43"/>
      <c r="K6" s="47">
        <f ca="1">TODAY()</f>
        <v>45936</v>
      </c>
    </row>
    <row r="7" spans="1:11" x14ac:dyDescent="0.2">
      <c r="A7" s="48" t="s">
        <v>28</v>
      </c>
      <c r="B7" s="147" t="s">
        <v>29</v>
      </c>
      <c r="C7" s="147"/>
      <c r="D7" s="148"/>
      <c r="E7" s="148"/>
      <c r="F7" s="148"/>
      <c r="G7" s="148"/>
      <c r="H7" s="148"/>
      <c r="I7" s="148"/>
      <c r="J7" s="148"/>
      <c r="K7" s="49" t="s">
        <v>30</v>
      </c>
    </row>
    <row r="8" spans="1:11" x14ac:dyDescent="0.2">
      <c r="F8" s="64"/>
    </row>
    <row r="9" spans="1:11" ht="12.75" customHeight="1" x14ac:dyDescent="0.2">
      <c r="B9" s="14" t="s">
        <v>84</v>
      </c>
      <c r="C9" s="50"/>
      <c r="F9" s="64"/>
    </row>
    <row r="10" spans="1:11" ht="12.75" customHeight="1" x14ac:dyDescent="0.2">
      <c r="B10" s="14" t="s">
        <v>112</v>
      </c>
      <c r="C10" s="82"/>
      <c r="F10" s="64"/>
      <c r="G10" s="50"/>
    </row>
    <row r="11" spans="1:11" ht="12.75" customHeight="1" x14ac:dyDescent="0.2">
      <c r="C11" s="50"/>
      <c r="F11" s="64"/>
      <c r="G11" s="50"/>
    </row>
    <row r="12" spans="1:11" ht="14.45" customHeight="1" x14ac:dyDescent="0.2">
      <c r="C12" s="16" t="s">
        <v>86</v>
      </c>
      <c r="D12" s="50"/>
      <c r="F12" s="64"/>
    </row>
    <row r="13" spans="1:11" ht="14.45" customHeight="1" x14ac:dyDescent="0.2">
      <c r="D13" s="71"/>
      <c r="F13" s="64"/>
    </row>
    <row r="14" spans="1:11" ht="14.45" customHeight="1" x14ac:dyDescent="0.2">
      <c r="D14" s="22" t="s">
        <v>9</v>
      </c>
      <c r="E14" s="22"/>
      <c r="F14" s="64"/>
    </row>
    <row r="15" spans="1:11" ht="14.45" customHeight="1" x14ac:dyDescent="0.2">
      <c r="D15" s="22" t="s">
        <v>87</v>
      </c>
      <c r="E15" s="22" t="s">
        <v>88</v>
      </c>
      <c r="F15" s="125">
        <v>1</v>
      </c>
      <c r="G15" s="86"/>
    </row>
    <row r="16" spans="1:11" ht="14.45" customHeight="1" x14ac:dyDescent="0.2">
      <c r="D16" s="22" t="s">
        <v>89</v>
      </c>
      <c r="E16" s="22" t="s">
        <v>90</v>
      </c>
      <c r="F16" s="125">
        <v>1.3</v>
      </c>
      <c r="G16" s="86"/>
    </row>
    <row r="17" spans="4:14" ht="14.45" customHeight="1" x14ac:dyDescent="0.2">
      <c r="D17" s="22"/>
      <c r="E17" s="22"/>
      <c r="F17" s="64"/>
      <c r="G17" s="86"/>
    </row>
    <row r="18" spans="4:14" ht="14.45" customHeight="1" x14ac:dyDescent="0.2">
      <c r="D18" s="22" t="s">
        <v>91</v>
      </c>
      <c r="E18" s="64"/>
      <c r="F18" s="64"/>
      <c r="G18" s="86"/>
    </row>
    <row r="19" spans="4:14" ht="14.45" customHeight="1" x14ac:dyDescent="0.2">
      <c r="D19" s="22" t="s">
        <v>92</v>
      </c>
      <c r="E19" s="22" t="s">
        <v>93</v>
      </c>
      <c r="F19" s="125">
        <v>1.25</v>
      </c>
      <c r="G19" s="86"/>
    </row>
    <row r="20" spans="4:14" ht="14.45" customHeight="1" x14ac:dyDescent="0.2">
      <c r="D20" s="22" t="s">
        <v>34</v>
      </c>
      <c r="E20" s="22" t="s">
        <v>94</v>
      </c>
      <c r="F20" s="125">
        <v>1</v>
      </c>
      <c r="G20" s="86"/>
    </row>
    <row r="21" spans="4:14" ht="14.45" customHeight="1" x14ac:dyDescent="0.2">
      <c r="E21" s="64"/>
      <c r="F21" s="64"/>
      <c r="G21" s="105" t="s">
        <v>5</v>
      </c>
      <c r="H21" s="93"/>
      <c r="I21" s="93"/>
      <c r="J21" s="93"/>
      <c r="K21" s="94"/>
    </row>
    <row r="22" spans="4:14" ht="14.45" customHeight="1" x14ac:dyDescent="0.2">
      <c r="D22" s="16" t="s">
        <v>50</v>
      </c>
      <c r="E22" s="64"/>
      <c r="F22" s="64"/>
      <c r="G22" s="95"/>
      <c r="H22" s="96"/>
      <c r="I22" s="97" t="s">
        <v>39</v>
      </c>
      <c r="J22" s="107">
        <v>3.1128893326802847</v>
      </c>
      <c r="K22" s="103" t="s">
        <v>1</v>
      </c>
    </row>
    <row r="23" spans="4:14" ht="14.45" customHeight="1" x14ac:dyDescent="0.3">
      <c r="E23" s="64"/>
      <c r="F23" s="64"/>
      <c r="G23" s="98"/>
      <c r="H23" s="99"/>
      <c r="I23" s="100" t="s">
        <v>100</v>
      </c>
      <c r="J23" s="108">
        <f>d+min_exc</f>
        <v>3.5128893326802846</v>
      </c>
      <c r="K23" s="104" t="s">
        <v>1</v>
      </c>
    </row>
    <row r="24" spans="4:14" ht="14.45" customHeight="1" x14ac:dyDescent="0.2">
      <c r="D24" s="22" t="s">
        <v>51</v>
      </c>
      <c r="E24" s="22" t="s">
        <v>54</v>
      </c>
      <c r="F24" s="122">
        <f>MIN(0.5,0.1*(h-a))</f>
        <v>0.4</v>
      </c>
      <c r="G24" s="86" t="s">
        <v>1</v>
      </c>
      <c r="K24" s="50"/>
    </row>
    <row r="25" spans="4:14" ht="14.45" customHeight="1" x14ac:dyDescent="0.2">
      <c r="D25" s="22" t="s">
        <v>32</v>
      </c>
      <c r="E25" s="22" t="s">
        <v>33</v>
      </c>
      <c r="F25" s="122">
        <f>DEGREES(ATAN(TAN(RADIANS(phi))/gammaphi))</f>
        <v>24.79128089714489</v>
      </c>
      <c r="G25" s="86" t="s">
        <v>0</v>
      </c>
      <c r="K25" s="123"/>
    </row>
    <row r="26" spans="4:14" ht="14.45" customHeight="1" x14ac:dyDescent="0.2">
      <c r="D26" s="22" t="s">
        <v>34</v>
      </c>
      <c r="E26" s="22" t="s">
        <v>55</v>
      </c>
      <c r="F26" s="85">
        <f>gamma/gammagamma</f>
        <v>20</v>
      </c>
      <c r="G26" s="86" t="s">
        <v>74</v>
      </c>
      <c r="K26" s="123"/>
      <c r="L26" s="64"/>
      <c r="N26" s="71"/>
    </row>
    <row r="27" spans="4:14" ht="14.45" customHeight="1" x14ac:dyDescent="0.2">
      <c r="D27" s="39" t="s">
        <v>52</v>
      </c>
      <c r="E27" s="22" t="s">
        <v>56</v>
      </c>
      <c r="F27" s="124">
        <f>(1-SIN(RADIANS(design_phi)))/(1+SIN(RADIANS(design_phi)))</f>
        <v>0.40913151848859131</v>
      </c>
      <c r="G27" s="86"/>
      <c r="K27" s="123"/>
      <c r="L27" s="64"/>
      <c r="N27" s="71"/>
    </row>
    <row r="28" spans="4:14" ht="14.45" customHeight="1" x14ac:dyDescent="0.2">
      <c r="D28" s="39" t="s">
        <v>53</v>
      </c>
      <c r="E28" s="22" t="s">
        <v>57</v>
      </c>
      <c r="F28" s="124">
        <f>1/Ka</f>
        <v>2.444201814844742</v>
      </c>
      <c r="G28" s="84"/>
    </row>
    <row r="29" spans="4:14" ht="14.45" customHeight="1" x14ac:dyDescent="0.2">
      <c r="D29" s="83"/>
      <c r="E29" s="64"/>
      <c r="F29" s="64"/>
      <c r="G29" s="86"/>
    </row>
    <row r="30" spans="4:14" ht="14.45" customHeight="1" x14ac:dyDescent="0.2">
      <c r="D30" s="16" t="s">
        <v>70</v>
      </c>
      <c r="E30" s="64"/>
      <c r="F30" s="64"/>
      <c r="G30" s="86"/>
    </row>
    <row r="31" spans="4:14" ht="14.45" customHeight="1" x14ac:dyDescent="0.2">
      <c r="E31" s="64"/>
      <c r="F31" s="64"/>
      <c r="G31" s="86"/>
    </row>
    <row r="32" spans="4:14" ht="14.45" customHeight="1" x14ac:dyDescent="0.2">
      <c r="E32" s="67" t="s">
        <v>98</v>
      </c>
      <c r="F32" s="64"/>
      <c r="G32" s="86"/>
    </row>
    <row r="33" spans="4:7" ht="14.45" customHeight="1" x14ac:dyDescent="0.3">
      <c r="E33" s="64" t="s">
        <v>75</v>
      </c>
      <c r="F33" s="122">
        <f>0.5*Kp*design_gamma*d^2*gammaG</f>
        <v>236.84511115916183</v>
      </c>
      <c r="G33" s="24" t="s">
        <v>101</v>
      </c>
    </row>
    <row r="34" spans="4:7" ht="14.45" customHeight="1" x14ac:dyDescent="0.3">
      <c r="E34" s="64" t="s">
        <v>76</v>
      </c>
      <c r="F34" s="122">
        <f>0.5*Ka*design_gamma*((h+min_exc+d)^2)*gammaG</f>
        <v>296.49468530103803</v>
      </c>
      <c r="G34" s="24" t="s">
        <v>101</v>
      </c>
    </row>
    <row r="35" spans="4:7" ht="14.45" customHeight="1" x14ac:dyDescent="0.3">
      <c r="E35" s="64" t="s">
        <v>77</v>
      </c>
      <c r="F35" s="122">
        <f>Ka*surcharge*(h+min_exc+d)*gammaQ</f>
        <v>45.277587412262598</v>
      </c>
      <c r="G35" s="24" t="s">
        <v>102</v>
      </c>
    </row>
    <row r="36" spans="4:7" ht="14.45" customHeight="1" x14ac:dyDescent="0.2">
      <c r="E36" s="64"/>
      <c r="F36" s="85"/>
      <c r="G36" s="86"/>
    </row>
    <row r="37" spans="4:7" ht="14.45" customHeight="1" x14ac:dyDescent="0.2">
      <c r="D37" s="66" t="s">
        <v>72</v>
      </c>
      <c r="E37" s="64"/>
      <c r="F37" s="85"/>
      <c r="G37" s="86"/>
    </row>
    <row r="38" spans="4:7" ht="14.45" customHeight="1" x14ac:dyDescent="0.2">
      <c r="D38" s="50"/>
      <c r="E38" s="16" t="s">
        <v>95</v>
      </c>
      <c r="F38" s="85"/>
      <c r="G38" s="86"/>
    </row>
    <row r="39" spans="4:7" ht="14.45" customHeight="1" x14ac:dyDescent="0.3">
      <c r="E39" s="64" t="s">
        <v>78</v>
      </c>
      <c r="F39" s="122">
        <f>(h-a)+min_exc+((2/3)*d)</f>
        <v>6.4752595551201901</v>
      </c>
      <c r="G39" s="86" t="s">
        <v>1</v>
      </c>
    </row>
    <row r="40" spans="4:7" ht="14.45" customHeight="1" x14ac:dyDescent="0.3">
      <c r="E40" s="64" t="s">
        <v>79</v>
      </c>
      <c r="F40" s="122">
        <f>((2/3)*(h+min_exc+d))-a</f>
        <v>4.6752595551201894</v>
      </c>
      <c r="G40" s="86" t="s">
        <v>1</v>
      </c>
    </row>
    <row r="41" spans="4:7" ht="14.45" customHeight="1" x14ac:dyDescent="0.3">
      <c r="E41" s="64" t="s">
        <v>80</v>
      </c>
      <c r="F41" s="122">
        <f>((h+min_exc+d)/2)-a</f>
        <v>3.2564446663401423</v>
      </c>
      <c r="G41" s="86" t="s">
        <v>1</v>
      </c>
    </row>
    <row r="42" spans="4:7" ht="14.45" customHeight="1" x14ac:dyDescent="0.2">
      <c r="E42" s="64"/>
      <c r="F42" s="85"/>
      <c r="G42" s="86"/>
    </row>
    <row r="43" spans="4:7" ht="14.45" customHeight="1" x14ac:dyDescent="0.2">
      <c r="D43" s="50"/>
      <c r="E43" s="16" t="s">
        <v>12</v>
      </c>
      <c r="F43" s="85"/>
      <c r="G43" s="86"/>
    </row>
    <row r="44" spans="4:7" ht="14.45" customHeight="1" x14ac:dyDescent="0.3">
      <c r="E44" s="64" t="s">
        <v>81</v>
      </c>
      <c r="F44" s="122">
        <f>Pp*lp</f>
        <v>1533.6335691168663</v>
      </c>
      <c r="G44" s="86" t="s">
        <v>6</v>
      </c>
    </row>
    <row r="45" spans="4:7" ht="14.45" customHeight="1" x14ac:dyDescent="0.3">
      <c r="E45" s="64" t="s">
        <v>82</v>
      </c>
      <c r="F45" s="122">
        <f>Pa*la</f>
        <v>1386.1896104960317</v>
      </c>
      <c r="G45" s="86" t="s">
        <v>6</v>
      </c>
    </row>
    <row r="46" spans="4:7" ht="14.45" customHeight="1" x14ac:dyDescent="0.3">
      <c r="E46" s="64" t="s">
        <v>83</v>
      </c>
      <c r="F46" s="122">
        <f>Pq*lq</f>
        <v>147.44395803341212</v>
      </c>
      <c r="G46" s="86" t="s">
        <v>6</v>
      </c>
    </row>
    <row r="47" spans="4:7" ht="14.45" customHeight="1" x14ac:dyDescent="0.2">
      <c r="E47" s="64"/>
      <c r="F47" s="64"/>
      <c r="G47" s="86"/>
    </row>
    <row r="48" spans="4:7" ht="14.45" customHeight="1" x14ac:dyDescent="0.2">
      <c r="E48" s="67" t="s">
        <v>96</v>
      </c>
      <c r="F48" s="64"/>
      <c r="G48" s="86"/>
    </row>
    <row r="49" spans="4:7" x14ac:dyDescent="0.2">
      <c r="D49" s="64" t="s">
        <v>107</v>
      </c>
      <c r="E49" s="64" t="s">
        <v>97</v>
      </c>
      <c r="F49" s="109">
        <f>Mp-Ma-Mq</f>
        <v>5.8742244846143876E-7</v>
      </c>
      <c r="G49" s="86" t="s">
        <v>6</v>
      </c>
    </row>
    <row r="50" spans="4:7" x14ac:dyDescent="0.2">
      <c r="E50" s="64"/>
      <c r="F50" s="64"/>
      <c r="G50" s="86"/>
    </row>
    <row r="51" spans="4:7" x14ac:dyDescent="0.2">
      <c r="E51" s="64"/>
      <c r="F51" s="64"/>
      <c r="G51" s="86"/>
    </row>
    <row r="52" spans="4:7" x14ac:dyDescent="0.2">
      <c r="E52" s="64"/>
      <c r="F52" s="64"/>
      <c r="G52" s="86"/>
    </row>
    <row r="53" spans="4:7" x14ac:dyDescent="0.2">
      <c r="E53" s="64"/>
      <c r="F53" s="64"/>
      <c r="G53" s="86"/>
    </row>
    <row r="54" spans="4:7" x14ac:dyDescent="0.2">
      <c r="E54" s="64"/>
      <c r="F54" s="64"/>
      <c r="G54" s="86"/>
    </row>
    <row r="55" spans="4:7" x14ac:dyDescent="0.2">
      <c r="E55" s="64"/>
      <c r="F55" s="64"/>
    </row>
    <row r="56" spans="4:7" x14ac:dyDescent="0.2">
      <c r="F56" s="64"/>
    </row>
    <row r="57" spans="4:7" x14ac:dyDescent="0.2">
      <c r="F57" s="64"/>
    </row>
    <row r="58" spans="4:7" x14ac:dyDescent="0.2">
      <c r="F58" s="64"/>
    </row>
    <row r="59" spans="4:7" x14ac:dyDescent="0.2">
      <c r="F59" s="64"/>
    </row>
    <row r="60" spans="4:7" x14ac:dyDescent="0.2">
      <c r="F60" s="64"/>
    </row>
    <row r="61" spans="4:7" x14ac:dyDescent="0.2">
      <c r="F61" s="64"/>
    </row>
    <row r="62" spans="4:7" x14ac:dyDescent="0.2">
      <c r="F62" s="64"/>
    </row>
    <row r="63" spans="4:7" x14ac:dyDescent="0.2">
      <c r="F63" s="64"/>
    </row>
    <row r="64" spans="4:7" x14ac:dyDescent="0.2">
      <c r="F64" s="64"/>
    </row>
    <row r="65" spans="6:6" x14ac:dyDescent="0.2">
      <c r="F65" s="64"/>
    </row>
    <row r="66" spans="6:6" x14ac:dyDescent="0.2">
      <c r="F66" s="64"/>
    </row>
    <row r="67" spans="6:6" x14ac:dyDescent="0.2">
      <c r="F67" s="64"/>
    </row>
    <row r="68" spans="6:6" x14ac:dyDescent="0.2">
      <c r="F68" s="64"/>
    </row>
    <row r="69" spans="6:6" x14ac:dyDescent="0.2">
      <c r="F69" s="64"/>
    </row>
    <row r="70" spans="6:6" x14ac:dyDescent="0.2">
      <c r="F70" s="64"/>
    </row>
    <row r="71" spans="6:6" x14ac:dyDescent="0.2">
      <c r="F71" s="64"/>
    </row>
    <row r="72" spans="6:6" x14ac:dyDescent="0.2">
      <c r="F72" s="64"/>
    </row>
    <row r="73" spans="6:6" x14ac:dyDescent="0.2">
      <c r="F73" s="64"/>
    </row>
    <row r="74" spans="6:6" x14ac:dyDescent="0.2">
      <c r="F74" s="64"/>
    </row>
    <row r="75" spans="6:6" x14ac:dyDescent="0.2">
      <c r="F75" s="64"/>
    </row>
    <row r="76" spans="6:6" x14ac:dyDescent="0.2">
      <c r="F76" s="64"/>
    </row>
    <row r="77" spans="6:6" x14ac:dyDescent="0.2">
      <c r="F77" s="64"/>
    </row>
    <row r="78" spans="6:6" x14ac:dyDescent="0.2">
      <c r="F78" s="64"/>
    </row>
    <row r="79" spans="6:6" x14ac:dyDescent="0.2">
      <c r="F79" s="64"/>
    </row>
    <row r="80" spans="6:6" x14ac:dyDescent="0.2">
      <c r="F80" s="64"/>
    </row>
    <row r="81" spans="6:6" x14ac:dyDescent="0.2">
      <c r="F81" s="64"/>
    </row>
    <row r="82" spans="6:6" x14ac:dyDescent="0.2">
      <c r="F82" s="64"/>
    </row>
    <row r="83" spans="6:6" x14ac:dyDescent="0.2">
      <c r="F83" s="64"/>
    </row>
    <row r="84" spans="6:6" x14ac:dyDescent="0.2">
      <c r="F84" s="64"/>
    </row>
    <row r="85" spans="6:6" x14ac:dyDescent="0.2">
      <c r="F85" s="64"/>
    </row>
    <row r="86" spans="6:6" x14ac:dyDescent="0.2">
      <c r="F86" s="64"/>
    </row>
    <row r="87" spans="6:6" x14ac:dyDescent="0.2">
      <c r="F87" s="64"/>
    </row>
    <row r="88" spans="6:6" x14ac:dyDescent="0.2">
      <c r="F88" s="64"/>
    </row>
    <row r="89" spans="6:6" x14ac:dyDescent="0.2">
      <c r="F89" s="64"/>
    </row>
    <row r="90" spans="6:6" x14ac:dyDescent="0.2">
      <c r="F90" s="64"/>
    </row>
    <row r="91" spans="6:6" x14ac:dyDescent="0.2">
      <c r="F91" s="64"/>
    </row>
    <row r="92" spans="6:6" x14ac:dyDescent="0.2">
      <c r="F92" s="64"/>
    </row>
    <row r="93" spans="6:6" x14ac:dyDescent="0.2">
      <c r="F93" s="64"/>
    </row>
    <row r="94" spans="6:6" x14ac:dyDescent="0.2">
      <c r="F94" s="64"/>
    </row>
    <row r="95" spans="6:6" x14ac:dyDescent="0.2">
      <c r="F95" s="64"/>
    </row>
    <row r="96" spans="6:6" x14ac:dyDescent="0.2">
      <c r="F96" s="64"/>
    </row>
    <row r="97" spans="6:6" x14ac:dyDescent="0.2">
      <c r="F97" s="64"/>
    </row>
    <row r="98" spans="6:6" x14ac:dyDescent="0.2">
      <c r="F98" s="64"/>
    </row>
    <row r="99" spans="6:6" x14ac:dyDescent="0.2">
      <c r="F99" s="64"/>
    </row>
    <row r="100" spans="6:6" x14ac:dyDescent="0.2">
      <c r="F100" s="64"/>
    </row>
    <row r="101" spans="6:6" x14ac:dyDescent="0.2">
      <c r="F101" s="64"/>
    </row>
    <row r="102" spans="6:6" x14ac:dyDescent="0.2">
      <c r="F102" s="64"/>
    </row>
    <row r="103" spans="6:6" x14ac:dyDescent="0.2">
      <c r="F103" s="64"/>
    </row>
    <row r="104" spans="6:6" x14ac:dyDescent="0.2">
      <c r="F104" s="64"/>
    </row>
    <row r="105" spans="6:6" x14ac:dyDescent="0.2">
      <c r="F105" s="64"/>
    </row>
    <row r="106" spans="6:6" x14ac:dyDescent="0.2">
      <c r="F106" s="64"/>
    </row>
    <row r="107" spans="6:6" x14ac:dyDescent="0.2">
      <c r="F107" s="64"/>
    </row>
    <row r="108" spans="6:6" x14ac:dyDescent="0.2">
      <c r="F108" s="64"/>
    </row>
  </sheetData>
  <mergeCells count="10">
    <mergeCell ref="B7:J7"/>
    <mergeCell ref="A1:C3"/>
    <mergeCell ref="D1:I1"/>
    <mergeCell ref="J1:K1"/>
    <mergeCell ref="D3:I3"/>
    <mergeCell ref="J3:K3"/>
    <mergeCell ref="A4:C6"/>
    <mergeCell ref="D5:E5"/>
    <mergeCell ref="F5:G5"/>
    <mergeCell ref="I5:J5"/>
  </mergeCells>
  <pageMargins left="0.25" right="0.25" top="0.75" bottom="0.2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61</vt:i4>
      </vt:variant>
    </vt:vector>
  </HeadingPairs>
  <TitlesOfParts>
    <vt:vector size="65" baseType="lpstr">
      <vt:lpstr>Input</vt:lpstr>
      <vt:lpstr>WSD</vt:lpstr>
      <vt:lpstr>DA1-1</vt:lpstr>
      <vt:lpstr>DA1-2</vt:lpstr>
      <vt:lpstr>a</vt:lpstr>
      <vt:lpstr>'DA1-1'!d</vt:lpstr>
      <vt:lpstr>'DA1-2'!d</vt:lpstr>
      <vt:lpstr>WSD!d</vt:lpstr>
      <vt:lpstr>'DA1-1'!design_gamma</vt:lpstr>
      <vt:lpstr>'DA1-2'!design_gamma</vt:lpstr>
      <vt:lpstr>WSD!design_gamma</vt:lpstr>
      <vt:lpstr>'DA1-1'!design_phi</vt:lpstr>
      <vt:lpstr>'DA1-2'!design_phi</vt:lpstr>
      <vt:lpstr>WSD!design_phi</vt:lpstr>
      <vt:lpstr>WSD!FoS</vt:lpstr>
      <vt:lpstr>gamma</vt:lpstr>
      <vt:lpstr>'DA1-1'!gammaG</vt:lpstr>
      <vt:lpstr>'DA1-2'!gammaG</vt:lpstr>
      <vt:lpstr>'DA1-1'!gammagamma</vt:lpstr>
      <vt:lpstr>'DA1-2'!gammagamma</vt:lpstr>
      <vt:lpstr>'DA1-1'!gammaphi</vt:lpstr>
      <vt:lpstr>'DA1-2'!gammaphi</vt:lpstr>
      <vt:lpstr>'DA1-1'!gammaQ</vt:lpstr>
      <vt:lpstr>'DA1-2'!gammaQ</vt:lpstr>
      <vt:lpstr>h</vt:lpstr>
      <vt:lpstr>'DA1-1'!Ka</vt:lpstr>
      <vt:lpstr>'DA1-2'!Ka</vt:lpstr>
      <vt:lpstr>WSD!Ka</vt:lpstr>
      <vt:lpstr>'DA1-1'!Kp</vt:lpstr>
      <vt:lpstr>'DA1-2'!Kp</vt:lpstr>
      <vt:lpstr>WSD!Kp</vt:lpstr>
      <vt:lpstr>'DA1-1'!la</vt:lpstr>
      <vt:lpstr>'DA1-2'!la</vt:lpstr>
      <vt:lpstr>WSD!la</vt:lpstr>
      <vt:lpstr>'DA1-1'!lp</vt:lpstr>
      <vt:lpstr>'DA1-2'!lp</vt:lpstr>
      <vt:lpstr>WSD!lp</vt:lpstr>
      <vt:lpstr>'DA1-1'!lq</vt:lpstr>
      <vt:lpstr>'DA1-2'!lq</vt:lpstr>
      <vt:lpstr>WSD!lq</vt:lpstr>
      <vt:lpstr>'DA1-1'!Ma</vt:lpstr>
      <vt:lpstr>'DA1-2'!Ma</vt:lpstr>
      <vt:lpstr>WSD!Ma</vt:lpstr>
      <vt:lpstr>'DA1-1'!min_exc</vt:lpstr>
      <vt:lpstr>'DA1-2'!min_exc</vt:lpstr>
      <vt:lpstr>'DA1-1'!Mnet</vt:lpstr>
      <vt:lpstr>'DA1-2'!Mnet</vt:lpstr>
      <vt:lpstr>'DA1-1'!Mp</vt:lpstr>
      <vt:lpstr>'DA1-2'!Mp</vt:lpstr>
      <vt:lpstr>WSD!Mp</vt:lpstr>
      <vt:lpstr>'DA1-1'!Mq</vt:lpstr>
      <vt:lpstr>'DA1-2'!Mq</vt:lpstr>
      <vt:lpstr>WSD!Mq</vt:lpstr>
      <vt:lpstr>WSD!MR</vt:lpstr>
      <vt:lpstr>'DA1-1'!Pa</vt:lpstr>
      <vt:lpstr>'DA1-2'!Pa</vt:lpstr>
      <vt:lpstr>WSD!Pa</vt:lpstr>
      <vt:lpstr>phi</vt:lpstr>
      <vt:lpstr>'DA1-1'!Pp</vt:lpstr>
      <vt:lpstr>'DA1-2'!Pp</vt:lpstr>
      <vt:lpstr>WSD!Pp</vt:lpstr>
      <vt:lpstr>'DA1-1'!Pq</vt:lpstr>
      <vt:lpstr>'DA1-2'!Pq</vt:lpstr>
      <vt:lpstr>WSD!Pq</vt:lpstr>
      <vt:lpstr>surcharge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Elements of Soil Mechanics, 9th Edition</dc:title>
  <dc:subject/>
  <dc:creator>Ian Smith</dc:creator>
  <cp:keywords/>
  <dc:description/>
  <cp:lastModifiedBy>Aminul Islam</cp:lastModifiedBy>
  <cp:lastPrinted>2025-10-06T15:46:29Z</cp:lastPrinted>
  <dcterms:created xsi:type="dcterms:W3CDTF">2005-09-07T08:09:47Z</dcterms:created>
  <dcterms:modified xsi:type="dcterms:W3CDTF">2025-10-06T16:01:12Z</dcterms:modified>
  <cp:category/>
</cp:coreProperties>
</file>